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6080" windowHeight="6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Sheet1!$A$2:$M$58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D67" i="1"/>
  <c r="D65"/>
  <c r="D64"/>
  <c r="G60"/>
  <c r="G56"/>
  <c r="G55"/>
  <c r="D55"/>
  <c r="G54"/>
  <c r="D54"/>
  <c r="G53"/>
  <c r="D53"/>
  <c r="G52"/>
  <c r="E52"/>
  <c r="G51"/>
  <c r="G50"/>
  <c r="G49"/>
  <c r="G48"/>
  <c r="G47"/>
  <c r="D52"/>
  <c r="D51"/>
  <c r="E50"/>
  <c r="D50"/>
  <c r="D48"/>
  <c r="E47"/>
  <c r="D47"/>
  <c r="G46"/>
  <c r="E46"/>
  <c r="D46"/>
  <c r="G45"/>
  <c r="E45"/>
  <c r="D45"/>
  <c r="G44"/>
  <c r="G43"/>
  <c r="G42"/>
  <c r="E44"/>
  <c r="D44"/>
  <c r="E43"/>
  <c r="D43"/>
  <c r="E42"/>
  <c r="D42"/>
  <c r="E41"/>
  <c r="D41"/>
  <c r="D35"/>
  <c r="D32"/>
  <c r="D25"/>
  <c r="D21"/>
  <c r="D17"/>
  <c r="D12"/>
  <c r="E35"/>
  <c r="E32"/>
  <c r="E25"/>
  <c r="E21"/>
  <c r="E17"/>
  <c r="E12"/>
  <c r="J55"/>
  <c r="J54"/>
  <c r="J51"/>
  <c r="F37"/>
  <c r="M37"/>
  <c r="F38"/>
  <c r="M38" s="1"/>
  <c r="C58"/>
  <c r="M41"/>
  <c r="M31"/>
  <c r="M30"/>
  <c r="M29"/>
  <c r="M28"/>
  <c r="M24"/>
  <c r="M20"/>
  <c r="M16"/>
  <c r="M15"/>
  <c r="M11"/>
  <c r="M10"/>
  <c r="M9"/>
  <c r="M8"/>
  <c r="M5"/>
  <c r="M4"/>
  <c r="H58"/>
  <c r="K50"/>
  <c r="K49"/>
  <c r="K43"/>
  <c r="D56"/>
  <c r="M56" s="1"/>
  <c r="M55"/>
  <c r="M54"/>
  <c r="M53"/>
  <c r="M52"/>
  <c r="M51"/>
  <c r="M50"/>
  <c r="D49"/>
  <c r="M49" s="1"/>
  <c r="M40"/>
  <c r="L58"/>
  <c r="M48"/>
  <c r="M47"/>
  <c r="M46"/>
  <c r="M45"/>
  <c r="M44"/>
  <c r="M43"/>
  <c r="M42"/>
  <c r="J58"/>
  <c r="K58"/>
  <c r="G58"/>
  <c r="I58"/>
  <c r="F34"/>
  <c r="M34" s="1"/>
  <c r="F27"/>
  <c r="M27" s="1"/>
  <c r="F23"/>
  <c r="M23" s="1"/>
  <c r="F19"/>
  <c r="M19" s="1"/>
  <c r="F14"/>
  <c r="M14" s="1"/>
  <c r="F7"/>
  <c r="F58" s="1"/>
  <c r="M3"/>
  <c r="D58"/>
  <c r="E58"/>
  <c r="D68" l="1"/>
  <c r="E68" s="1"/>
  <c r="M21"/>
  <c r="M32"/>
  <c r="M12"/>
  <c r="M17"/>
  <c r="M25"/>
  <c r="M35"/>
  <c r="M7"/>
  <c r="M58"/>
</calcChain>
</file>

<file path=xl/sharedStrings.xml><?xml version="1.0" encoding="utf-8"?>
<sst xmlns="http://schemas.openxmlformats.org/spreadsheetml/2006/main" count="70" uniqueCount="69">
  <si>
    <t>Location</t>
  </si>
  <si>
    <t>MH-19</t>
  </si>
  <si>
    <t>Manhole Repair</t>
  </si>
  <si>
    <t>Manhole Coating</t>
  </si>
  <si>
    <t>Point Repair</t>
  </si>
  <si>
    <t>CIPP</t>
  </si>
  <si>
    <t>Service Ties</t>
  </si>
  <si>
    <t>MH19-MH15   60.6ft Tap Break-In</t>
  </si>
  <si>
    <t>Cut CIPP Serv Connection</t>
  </si>
  <si>
    <t>Total</t>
  </si>
  <si>
    <t>MH-15</t>
  </si>
  <si>
    <t>MH-16</t>
  </si>
  <si>
    <t>MH-17</t>
  </si>
  <si>
    <t>MH-18</t>
  </si>
  <si>
    <t>MH18-MH12  100.8ft Tap Factory</t>
  </si>
  <si>
    <t>MH-12</t>
  </si>
  <si>
    <t>Clean &amp; TV</t>
  </si>
  <si>
    <t>Bonds/Ins/Mobile</t>
  </si>
  <si>
    <t>Cost per Unit</t>
  </si>
  <si>
    <t>Field Engineering</t>
  </si>
  <si>
    <t>By-Pass Pumping 4"</t>
  </si>
  <si>
    <t>PVC Service Connection</t>
  </si>
  <si>
    <t>Bldg 3  GYMNASIUM</t>
  </si>
  <si>
    <t xml:space="preserve">Bldg 11 Old School </t>
  </si>
  <si>
    <t>Bldg 10 Movie</t>
  </si>
  <si>
    <t>Bldg 9 Old School</t>
  </si>
  <si>
    <t>Bldg 2 LSU</t>
  </si>
  <si>
    <t>Bldg 12 Old School</t>
  </si>
  <si>
    <t>Misc.</t>
  </si>
  <si>
    <t>Admin Restroom</t>
  </si>
  <si>
    <t>Bldg 13 Dining Hall</t>
  </si>
  <si>
    <t>Bldg 17 RESIDENCE</t>
  </si>
  <si>
    <t>Bldg 19 RESIDENCE</t>
  </si>
  <si>
    <t>Bldg 27 Fitness</t>
  </si>
  <si>
    <t>MH18-MH12   44.0ft                           TAP Break-In Abandon</t>
  </si>
  <si>
    <t>MH19-MH15   26.8ft Tap Break-In</t>
  </si>
  <si>
    <t>Bldg 1</t>
  </si>
  <si>
    <t>MH16-MH15  106.0ft 6"TAP Factory</t>
  </si>
  <si>
    <t>MH18-MH12      88.0 to 100.0 Water Level Sag  (12ft)</t>
  </si>
  <si>
    <t>MH18-MH12 158.0 to 175.0       Water Level Sag    (17ft)</t>
  </si>
  <si>
    <t>MH19-MH15  107.3ft Tap Factory</t>
  </si>
  <si>
    <t>MH19-MH15  190.0ft Tap Factory</t>
  </si>
  <si>
    <t>MH16-MH15   34.8ft 6"TAP Factory Broken</t>
  </si>
  <si>
    <t>Totals</t>
  </si>
  <si>
    <t>MH-24</t>
  </si>
  <si>
    <t>MH-25</t>
  </si>
  <si>
    <t>FINAL TABULATION</t>
  </si>
  <si>
    <t xml:space="preserve">MH19-MH15       321.0 linear ft </t>
  </si>
  <si>
    <t xml:space="preserve">MH16-MH15       223.0 linear ft </t>
  </si>
  <si>
    <t xml:space="preserve">MH17-MH16       62.0 linear ft </t>
  </si>
  <si>
    <t xml:space="preserve">MH18-MH17       184.0 linear ft </t>
  </si>
  <si>
    <t xml:space="preserve">MH18-MH12       232.0 linear ft </t>
  </si>
  <si>
    <t xml:space="preserve">MH12-MH21         62.0 linear ft </t>
  </si>
  <si>
    <t>MH17-MH16 34.8 to MH-16 Water Level Sag     (20ft)</t>
  </si>
  <si>
    <t>Abandoned Pump</t>
  </si>
  <si>
    <t>Bldg 5 Building K</t>
  </si>
  <si>
    <t>Bldg 18 to Bldg J</t>
  </si>
  <si>
    <t>Bldg 18 INFIRMARY</t>
  </si>
  <si>
    <t>Bldg 14 &amp; 15 Bldg J</t>
  </si>
  <si>
    <t>Bldg 20 Residence</t>
  </si>
  <si>
    <t>MH18-MH17     89.1 to 113.5 Water Level Sag   (30ft)</t>
  </si>
  <si>
    <t>Pipe</t>
  </si>
  <si>
    <t>Excavating</t>
  </si>
  <si>
    <t>Unit</t>
  </si>
  <si>
    <t>L.F.</t>
  </si>
  <si>
    <t>Cubic Yard</t>
  </si>
  <si>
    <t>Shoring</t>
  </si>
  <si>
    <t>S.F.</t>
  </si>
  <si>
    <t>BackFill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</si>
</sst>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/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8" xfId="0" applyNumberFormat="1" applyFont="1" applyBorder="1"/>
    <xf numFmtId="164" fontId="1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2" xfId="0" applyBorder="1" applyAlignment="1">
      <alignment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ter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K4">
            <v>5600</v>
          </cell>
        </row>
        <row r="5">
          <cell r="J5">
            <v>100</v>
          </cell>
        </row>
        <row r="6">
          <cell r="J6">
            <v>200</v>
          </cell>
        </row>
        <row r="7">
          <cell r="J7">
            <v>3320</v>
          </cell>
          <cell r="K7">
            <v>15300</v>
          </cell>
        </row>
        <row r="9">
          <cell r="J9">
            <v>1704</v>
          </cell>
        </row>
        <row r="10">
          <cell r="J10">
            <v>1980</v>
          </cell>
          <cell r="K10">
            <v>6750</v>
          </cell>
        </row>
        <row r="11">
          <cell r="J11">
            <v>100</v>
          </cell>
          <cell r="K11">
            <v>2000</v>
          </cell>
        </row>
        <row r="12">
          <cell r="J12">
            <v>100</v>
          </cell>
        </row>
        <row r="13">
          <cell r="J13">
            <v>1040</v>
          </cell>
          <cell r="K13">
            <v>5600</v>
          </cell>
        </row>
        <row r="14">
          <cell r="J14">
            <v>100</v>
          </cell>
          <cell r="K14">
            <v>2000</v>
          </cell>
        </row>
        <row r="15">
          <cell r="J15">
            <v>940</v>
          </cell>
          <cell r="K15">
            <v>3350</v>
          </cell>
        </row>
        <row r="16">
          <cell r="J16">
            <v>940</v>
          </cell>
          <cell r="K16">
            <v>2350</v>
          </cell>
        </row>
        <row r="17">
          <cell r="J17">
            <v>1980</v>
          </cell>
          <cell r="K17">
            <v>5550</v>
          </cell>
        </row>
        <row r="18">
          <cell r="J18">
            <v>4260</v>
          </cell>
          <cell r="K18">
            <v>8050</v>
          </cell>
        </row>
        <row r="19">
          <cell r="J19">
            <v>940</v>
          </cell>
          <cell r="K19">
            <v>3000</v>
          </cell>
        </row>
        <row r="20">
          <cell r="J20">
            <v>3120</v>
          </cell>
          <cell r="K20">
            <v>8200</v>
          </cell>
        </row>
        <row r="21">
          <cell r="J21">
            <v>2180</v>
          </cell>
          <cell r="K21">
            <v>7350</v>
          </cell>
        </row>
        <row r="22">
          <cell r="J22">
            <v>664</v>
          </cell>
          <cell r="K22">
            <v>1850</v>
          </cell>
        </row>
        <row r="23">
          <cell r="J23">
            <v>664</v>
          </cell>
          <cell r="K23">
            <v>2300</v>
          </cell>
        </row>
        <row r="24">
          <cell r="J24">
            <v>664</v>
          </cell>
          <cell r="K24">
            <v>2000</v>
          </cell>
        </row>
        <row r="25">
          <cell r="J25">
            <v>1140</v>
          </cell>
        </row>
        <row r="26">
          <cell r="J26">
            <v>2280</v>
          </cell>
        </row>
        <row r="27">
          <cell r="J27">
            <v>1140</v>
          </cell>
        </row>
        <row r="28">
          <cell r="J28">
            <v>1040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tabSelected="1" workbookViewId="0">
      <pane ySplit="2" topLeftCell="A33" activePane="bottomLeft" state="frozen"/>
      <selection pane="bottomLeft" activeCell="G42" sqref="G42"/>
    </sheetView>
  </sheetViews>
  <sheetFormatPr defaultRowHeight="15"/>
  <cols>
    <col min="2" max="2" width="11.42578125" customWidth="1"/>
    <col min="3" max="3" width="11.140625" customWidth="1"/>
    <col min="4" max="4" width="12.85546875" customWidth="1"/>
    <col min="5" max="5" width="13.42578125" customWidth="1"/>
    <col min="6" max="6" width="12.85546875" customWidth="1"/>
    <col min="7" max="7" width="13.42578125" customWidth="1"/>
    <col min="8" max="8" width="10.140625" bestFit="1" customWidth="1"/>
    <col min="9" max="9" width="11.5703125" customWidth="1"/>
    <col min="10" max="10" width="13" customWidth="1"/>
    <col min="11" max="11" width="11.5703125" customWidth="1"/>
    <col min="12" max="12" width="11.140625" customWidth="1"/>
    <col min="13" max="13" width="12.42578125" customWidth="1"/>
  </cols>
  <sheetData>
    <row r="1" spans="1:13" ht="21">
      <c r="A1" s="16" t="s">
        <v>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0.75" customHeight="1">
      <c r="A2" s="23" t="s">
        <v>0</v>
      </c>
      <c r="B2" s="23"/>
      <c r="C2" s="12" t="s">
        <v>18</v>
      </c>
      <c r="D2" s="12" t="s">
        <v>16</v>
      </c>
      <c r="E2" s="12" t="s">
        <v>5</v>
      </c>
      <c r="F2" s="12" t="s">
        <v>8</v>
      </c>
      <c r="G2" s="12" t="s">
        <v>4</v>
      </c>
      <c r="H2" s="12" t="s">
        <v>2</v>
      </c>
      <c r="I2" s="12" t="s">
        <v>3</v>
      </c>
      <c r="J2" s="12" t="s">
        <v>21</v>
      </c>
      <c r="K2" s="12" t="s">
        <v>6</v>
      </c>
      <c r="L2" s="12" t="s">
        <v>28</v>
      </c>
      <c r="M2" s="13" t="s">
        <v>9</v>
      </c>
    </row>
    <row r="3" spans="1:13" ht="30.75" customHeight="1">
      <c r="A3" s="21" t="s">
        <v>17</v>
      </c>
      <c r="B3" s="21"/>
      <c r="C3" s="4">
        <v>20000</v>
      </c>
      <c r="D3" s="2"/>
      <c r="E3" s="2"/>
      <c r="F3" s="2"/>
      <c r="G3" s="2"/>
      <c r="H3" s="2"/>
      <c r="I3" s="2"/>
      <c r="J3" s="3"/>
      <c r="K3" s="2"/>
      <c r="L3" s="3"/>
      <c r="M3" s="4">
        <f>SUM(C3:L3)</f>
        <v>20000</v>
      </c>
    </row>
    <row r="4" spans="1:13" ht="30.75" customHeight="1">
      <c r="A4" s="25" t="s">
        <v>19</v>
      </c>
      <c r="B4" s="25"/>
      <c r="C4" s="6">
        <v>10000</v>
      </c>
      <c r="D4" s="11"/>
      <c r="E4" s="11"/>
      <c r="F4" s="11"/>
      <c r="G4" s="11"/>
      <c r="H4" s="11"/>
      <c r="I4" s="11"/>
      <c r="J4" s="5"/>
      <c r="K4" s="11"/>
      <c r="L4" s="5"/>
      <c r="M4" s="6">
        <f>SUM(C4:L4)</f>
        <v>10000</v>
      </c>
    </row>
    <row r="5" spans="1:13" ht="30.75" customHeight="1">
      <c r="A5" s="21" t="s">
        <v>20</v>
      </c>
      <c r="B5" s="21"/>
      <c r="C5" s="4">
        <v>10000</v>
      </c>
      <c r="D5" s="2"/>
      <c r="E5" s="2"/>
      <c r="F5" s="2"/>
      <c r="G5" s="2"/>
      <c r="H5" s="2"/>
      <c r="I5" s="2"/>
      <c r="J5" s="3"/>
      <c r="K5" s="2"/>
      <c r="L5" s="3"/>
      <c r="M5" s="4">
        <f>SUM(C5:L5)</f>
        <v>10000</v>
      </c>
    </row>
    <row r="6" spans="1:13">
      <c r="A6" s="24"/>
      <c r="B6" s="24"/>
      <c r="C6" s="8"/>
      <c r="D6" s="9"/>
      <c r="E6" s="9"/>
      <c r="F6" s="9"/>
      <c r="G6" s="9"/>
      <c r="H6" s="8"/>
      <c r="I6" s="8"/>
      <c r="J6" s="9"/>
      <c r="K6" s="9"/>
      <c r="L6" s="9"/>
      <c r="M6" s="9"/>
    </row>
    <row r="7" spans="1:13">
      <c r="A7" s="22" t="s">
        <v>1</v>
      </c>
      <c r="B7" s="22"/>
      <c r="C7" s="3"/>
      <c r="D7" s="4"/>
      <c r="E7" s="4"/>
      <c r="F7" s="4">
        <f>4*250</f>
        <v>1000</v>
      </c>
      <c r="G7" s="4"/>
      <c r="H7" s="4">
        <v>1000</v>
      </c>
      <c r="I7" s="4">
        <v>3000</v>
      </c>
      <c r="J7" s="4"/>
      <c r="K7" s="4"/>
      <c r="L7" s="4"/>
      <c r="M7" s="4">
        <f t="shared" ref="M7:M12" si="0">SUM(C7:L7)</f>
        <v>5000</v>
      </c>
    </row>
    <row r="8" spans="1:13" ht="30.75" customHeight="1">
      <c r="A8" s="21" t="s">
        <v>35</v>
      </c>
      <c r="B8" s="21"/>
      <c r="C8" s="3"/>
      <c r="D8" s="4"/>
      <c r="E8" s="4"/>
      <c r="F8" s="4">
        <v>250</v>
      </c>
      <c r="G8" s="4"/>
      <c r="H8" s="4"/>
      <c r="I8" s="4"/>
      <c r="J8" s="4"/>
      <c r="K8" s="4"/>
      <c r="L8" s="4"/>
      <c r="M8" s="4">
        <f t="shared" si="0"/>
        <v>250</v>
      </c>
    </row>
    <row r="9" spans="1:13" ht="32.25" customHeight="1">
      <c r="A9" s="21" t="s">
        <v>7</v>
      </c>
      <c r="B9" s="21"/>
      <c r="C9" s="3"/>
      <c r="D9" s="4"/>
      <c r="E9" s="4"/>
      <c r="F9" s="4">
        <v>250</v>
      </c>
      <c r="G9" s="4"/>
      <c r="H9" s="4"/>
      <c r="I9" s="4"/>
      <c r="J9" s="4"/>
      <c r="K9" s="4"/>
      <c r="L9" s="4"/>
      <c r="M9" s="4">
        <f t="shared" si="0"/>
        <v>250</v>
      </c>
    </row>
    <row r="10" spans="1:13" ht="27.75" customHeight="1">
      <c r="A10" s="21" t="s">
        <v>40</v>
      </c>
      <c r="B10" s="21"/>
      <c r="C10" s="3"/>
      <c r="D10" s="4"/>
      <c r="E10" s="4"/>
      <c r="F10" s="4">
        <v>250</v>
      </c>
      <c r="G10" s="4">
        <v>3000</v>
      </c>
      <c r="H10" s="4"/>
      <c r="I10" s="4"/>
      <c r="J10" s="4"/>
      <c r="K10" s="4"/>
      <c r="L10" s="4"/>
      <c r="M10" s="4">
        <f t="shared" si="0"/>
        <v>3250</v>
      </c>
    </row>
    <row r="11" spans="1:13" ht="27.75" customHeight="1">
      <c r="A11" s="21" t="s">
        <v>41</v>
      </c>
      <c r="B11" s="21"/>
      <c r="C11" s="3"/>
      <c r="D11" s="4"/>
      <c r="E11" s="4"/>
      <c r="F11" s="4">
        <v>250</v>
      </c>
      <c r="G11" s="4">
        <v>3000</v>
      </c>
      <c r="H11" s="4"/>
      <c r="I11" s="4"/>
      <c r="J11" s="4"/>
      <c r="K11" s="4"/>
      <c r="L11" s="4"/>
      <c r="M11" s="4">
        <f t="shared" si="0"/>
        <v>3250</v>
      </c>
    </row>
    <row r="12" spans="1:13" ht="19.5" customHeight="1">
      <c r="A12" s="17" t="s">
        <v>47</v>
      </c>
      <c r="B12" s="18"/>
      <c r="C12" s="19"/>
      <c r="D12" s="4">
        <f>321*3.5</f>
        <v>1123.5</v>
      </c>
      <c r="E12" s="4">
        <f>321*45</f>
        <v>14445</v>
      </c>
      <c r="F12" s="4"/>
      <c r="G12" s="4"/>
      <c r="H12" s="4"/>
      <c r="I12" s="4"/>
      <c r="J12" s="4"/>
      <c r="K12" s="4"/>
      <c r="L12" s="4"/>
      <c r="M12" s="4">
        <f t="shared" si="0"/>
        <v>15568.5</v>
      </c>
    </row>
    <row r="13" spans="1:13" ht="27.75" customHeight="1">
      <c r="A13" s="7"/>
      <c r="B13" s="7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22" t="s">
        <v>10</v>
      </c>
      <c r="B14" s="22"/>
      <c r="C14" s="3"/>
      <c r="D14" s="4"/>
      <c r="E14" s="4"/>
      <c r="F14" s="4">
        <f>4*250</f>
        <v>1000</v>
      </c>
      <c r="G14" s="4"/>
      <c r="H14" s="4">
        <v>1000</v>
      </c>
      <c r="I14" s="4">
        <v>3000</v>
      </c>
      <c r="J14" s="4"/>
      <c r="K14" s="4"/>
      <c r="L14" s="4"/>
      <c r="M14" s="4">
        <f>SUM(C14:L14)</f>
        <v>5000</v>
      </c>
    </row>
    <row r="15" spans="1:13" ht="27" customHeight="1">
      <c r="A15" s="21" t="s">
        <v>42</v>
      </c>
      <c r="B15" s="21"/>
      <c r="C15" s="3"/>
      <c r="D15" s="4"/>
      <c r="E15" s="4"/>
      <c r="F15" s="4">
        <v>250</v>
      </c>
      <c r="G15" s="4">
        <v>3000</v>
      </c>
      <c r="H15" s="4"/>
      <c r="I15" s="4"/>
      <c r="J15" s="4"/>
      <c r="K15" s="4"/>
      <c r="L15" s="4">
        <v>500</v>
      </c>
      <c r="M15" s="4">
        <f>SUM(C15:L15)</f>
        <v>3750</v>
      </c>
    </row>
    <row r="16" spans="1:13" ht="29.25" customHeight="1">
      <c r="A16" s="21" t="s">
        <v>37</v>
      </c>
      <c r="B16" s="21"/>
      <c r="C16" s="3"/>
      <c r="D16" s="4"/>
      <c r="E16" s="4"/>
      <c r="F16" s="4">
        <v>250</v>
      </c>
      <c r="G16" s="4"/>
      <c r="H16" s="4"/>
      <c r="I16" s="4"/>
      <c r="J16" s="4"/>
      <c r="K16" s="4"/>
      <c r="L16" s="4"/>
      <c r="M16" s="4">
        <f>SUM(C16:L16)</f>
        <v>250</v>
      </c>
    </row>
    <row r="17" spans="1:13" ht="18.75" customHeight="1">
      <c r="A17" s="17" t="s">
        <v>48</v>
      </c>
      <c r="B17" s="18"/>
      <c r="C17" s="19"/>
      <c r="D17" s="4">
        <f>223*3.5</f>
        <v>780.5</v>
      </c>
      <c r="E17" s="4">
        <f>223*45</f>
        <v>10035</v>
      </c>
      <c r="F17" s="4"/>
      <c r="G17" s="4"/>
      <c r="H17" s="4"/>
      <c r="I17" s="4"/>
      <c r="J17" s="4"/>
      <c r="K17" s="4"/>
      <c r="L17" s="4"/>
      <c r="M17" s="4">
        <f>SUM(C17:L17)</f>
        <v>10815.5</v>
      </c>
    </row>
    <row r="18" spans="1:13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>
      <c r="A19" s="22" t="s">
        <v>11</v>
      </c>
      <c r="B19" s="22"/>
      <c r="C19" s="3"/>
      <c r="D19" s="4"/>
      <c r="E19" s="4"/>
      <c r="F19" s="4">
        <f>2*250</f>
        <v>500</v>
      </c>
      <c r="G19" s="4"/>
      <c r="H19" s="4">
        <v>1000</v>
      </c>
      <c r="I19" s="4">
        <v>3000</v>
      </c>
      <c r="J19" s="4"/>
      <c r="K19" s="4"/>
      <c r="L19" s="4">
        <v>500</v>
      </c>
      <c r="M19" s="4">
        <f>SUM(C19:L19)</f>
        <v>5000</v>
      </c>
    </row>
    <row r="20" spans="1:13" ht="30" customHeight="1">
      <c r="A20" s="21" t="s">
        <v>53</v>
      </c>
      <c r="B20" s="21"/>
      <c r="C20" s="22"/>
      <c r="D20" s="4"/>
      <c r="E20" s="4"/>
      <c r="F20" s="4"/>
      <c r="G20" s="4">
        <v>15000</v>
      </c>
      <c r="H20" s="4"/>
      <c r="I20" s="4"/>
      <c r="J20" s="4"/>
      <c r="K20" s="4"/>
      <c r="L20" s="4"/>
      <c r="M20" s="4">
        <f>SUM(C20:L20)</f>
        <v>15000</v>
      </c>
    </row>
    <row r="21" spans="1:13" ht="18" customHeight="1">
      <c r="A21" s="17" t="s">
        <v>49</v>
      </c>
      <c r="B21" s="18"/>
      <c r="C21" s="19"/>
      <c r="D21" s="4">
        <f>62*3.5</f>
        <v>217</v>
      </c>
      <c r="E21" s="4">
        <f>62*45</f>
        <v>2790</v>
      </c>
      <c r="F21" s="4"/>
      <c r="G21" s="4"/>
      <c r="H21" s="4"/>
      <c r="I21" s="4"/>
      <c r="J21" s="4"/>
      <c r="K21" s="4"/>
      <c r="L21" s="4"/>
      <c r="M21" s="4">
        <f>SUM(C21:L21)</f>
        <v>3007</v>
      </c>
    </row>
    <row r="22" spans="1:13">
      <c r="A22" s="8"/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22" t="s">
        <v>12</v>
      </c>
      <c r="B23" s="22"/>
      <c r="C23" s="3"/>
      <c r="D23" s="4"/>
      <c r="E23" s="4"/>
      <c r="F23" s="4">
        <f>3*250</f>
        <v>750</v>
      </c>
      <c r="G23" s="4"/>
      <c r="H23" s="4">
        <v>1000</v>
      </c>
      <c r="I23" s="4">
        <v>3000</v>
      </c>
      <c r="J23" s="4"/>
      <c r="K23" s="4"/>
      <c r="L23" s="4">
        <v>500</v>
      </c>
      <c r="M23" s="4">
        <f>SUM(C23:L23)</f>
        <v>5250</v>
      </c>
    </row>
    <row r="24" spans="1:13" ht="30" customHeight="1">
      <c r="A24" s="28" t="s">
        <v>60</v>
      </c>
      <c r="B24" s="21"/>
      <c r="C24" s="22"/>
      <c r="D24" s="4"/>
      <c r="E24" s="4"/>
      <c r="F24" s="4"/>
      <c r="G24" s="4">
        <v>22500</v>
      </c>
      <c r="H24" s="4"/>
      <c r="I24" s="4"/>
      <c r="J24" s="4"/>
      <c r="K24" s="4"/>
      <c r="L24" s="4"/>
      <c r="M24" s="4">
        <f>SUM(C24:L24)</f>
        <v>22500</v>
      </c>
    </row>
    <row r="25" spans="1:13" ht="17.25" customHeight="1">
      <c r="A25" s="17" t="s">
        <v>50</v>
      </c>
      <c r="B25" s="18"/>
      <c r="C25" s="19"/>
      <c r="D25" s="4">
        <f>184*3.5</f>
        <v>644</v>
      </c>
      <c r="E25" s="4">
        <f>184*45</f>
        <v>8280</v>
      </c>
      <c r="F25" s="4"/>
      <c r="G25" s="4"/>
      <c r="H25" s="4"/>
      <c r="I25" s="4"/>
      <c r="J25" s="4"/>
      <c r="K25" s="4"/>
      <c r="L25" s="4"/>
      <c r="M25" s="4">
        <f>SUM(C25:L25)</f>
        <v>8924</v>
      </c>
    </row>
    <row r="26" spans="1:13">
      <c r="A26" s="8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>
      <c r="A27" s="22" t="s">
        <v>13</v>
      </c>
      <c r="B27" s="22"/>
      <c r="C27" s="3"/>
      <c r="D27" s="4"/>
      <c r="E27" s="4"/>
      <c r="F27" s="4">
        <f>3*250</f>
        <v>750</v>
      </c>
      <c r="G27" s="4"/>
      <c r="H27" s="4">
        <v>1000</v>
      </c>
      <c r="I27" s="4">
        <v>3000</v>
      </c>
      <c r="J27" s="4"/>
      <c r="K27" s="4"/>
      <c r="L27" s="4"/>
      <c r="M27" s="4">
        <f t="shared" ref="M27:M32" si="1">SUM(C27:L27)</f>
        <v>4750</v>
      </c>
    </row>
    <row r="28" spans="1:13" ht="27" customHeight="1">
      <c r="A28" s="21" t="s">
        <v>34</v>
      </c>
      <c r="B28" s="21"/>
      <c r="C28" s="22"/>
      <c r="D28" s="4"/>
      <c r="E28" s="4"/>
      <c r="F28" s="4"/>
      <c r="G28" s="4">
        <v>3000</v>
      </c>
      <c r="H28" s="4"/>
      <c r="I28" s="4"/>
      <c r="J28" s="4"/>
      <c r="K28" s="4"/>
      <c r="L28" s="4"/>
      <c r="M28" s="4">
        <f t="shared" si="1"/>
        <v>3000</v>
      </c>
    </row>
    <row r="29" spans="1:13" ht="30" customHeight="1">
      <c r="A29" s="21" t="s">
        <v>38</v>
      </c>
      <c r="B29" s="21"/>
      <c r="C29" s="22"/>
      <c r="D29" s="4"/>
      <c r="E29" s="4"/>
      <c r="F29" s="4"/>
      <c r="G29" s="4">
        <v>9000</v>
      </c>
      <c r="H29" s="4"/>
      <c r="I29" s="4"/>
      <c r="J29" s="4"/>
      <c r="K29" s="4"/>
      <c r="L29" s="4"/>
      <c r="M29" s="4">
        <f t="shared" si="1"/>
        <v>9000</v>
      </c>
    </row>
    <row r="30" spans="1:13" ht="28.5" customHeight="1">
      <c r="A30" s="21" t="s">
        <v>14</v>
      </c>
      <c r="B30" s="21"/>
      <c r="C30" s="3"/>
      <c r="D30" s="4"/>
      <c r="E30" s="4"/>
      <c r="F30" s="4">
        <v>250</v>
      </c>
      <c r="G30" s="4"/>
      <c r="H30" s="4"/>
      <c r="I30" s="4"/>
      <c r="J30" s="4"/>
      <c r="K30" s="4"/>
      <c r="L30" s="4"/>
      <c r="M30" s="4">
        <f t="shared" si="1"/>
        <v>250</v>
      </c>
    </row>
    <row r="31" spans="1:13" ht="30" customHeight="1">
      <c r="A31" s="21" t="s">
        <v>39</v>
      </c>
      <c r="B31" s="21"/>
      <c r="C31" s="22"/>
      <c r="D31" s="4"/>
      <c r="E31" s="4"/>
      <c r="F31" s="4"/>
      <c r="G31" s="4">
        <v>12750</v>
      </c>
      <c r="H31" s="4"/>
      <c r="I31" s="4"/>
      <c r="J31" s="4"/>
      <c r="K31" s="4"/>
      <c r="L31" s="4"/>
      <c r="M31" s="4">
        <f t="shared" si="1"/>
        <v>12750</v>
      </c>
    </row>
    <row r="32" spans="1:13" ht="18.75" customHeight="1">
      <c r="A32" s="17" t="s">
        <v>51</v>
      </c>
      <c r="B32" s="18"/>
      <c r="C32" s="19"/>
      <c r="D32" s="4">
        <f>232*3.5</f>
        <v>812</v>
      </c>
      <c r="E32" s="4">
        <f>232*45</f>
        <v>10440</v>
      </c>
      <c r="F32" s="4"/>
      <c r="G32" s="4"/>
      <c r="H32" s="4"/>
      <c r="I32" s="4"/>
      <c r="J32" s="3"/>
      <c r="K32" s="4"/>
      <c r="L32" s="4"/>
      <c r="M32" s="4">
        <f t="shared" si="1"/>
        <v>11252</v>
      </c>
    </row>
    <row r="33" spans="1:13">
      <c r="A33" s="8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22" t="s">
        <v>15</v>
      </c>
      <c r="B34" s="22"/>
      <c r="C34" s="3"/>
      <c r="D34" s="4"/>
      <c r="E34" s="4"/>
      <c r="F34" s="4">
        <f>3*250</f>
        <v>750</v>
      </c>
      <c r="G34" s="4"/>
      <c r="H34" s="4">
        <v>1000</v>
      </c>
      <c r="I34" s="4">
        <v>3000</v>
      </c>
      <c r="J34" s="4"/>
      <c r="K34" s="4"/>
      <c r="L34" s="4">
        <v>2500</v>
      </c>
      <c r="M34" s="4">
        <f>SUM(C34:L34)</f>
        <v>7250</v>
      </c>
    </row>
    <row r="35" spans="1:13" ht="16.5" customHeight="1">
      <c r="A35" s="17" t="s">
        <v>52</v>
      </c>
      <c r="B35" s="18"/>
      <c r="C35" s="19"/>
      <c r="D35" s="4">
        <f>62*3.5</f>
        <v>217</v>
      </c>
      <c r="E35" s="4">
        <f>62*45</f>
        <v>2790</v>
      </c>
      <c r="F35" s="4"/>
      <c r="G35" s="4"/>
      <c r="H35" s="4"/>
      <c r="I35" s="4"/>
      <c r="J35" s="3"/>
      <c r="K35" s="4"/>
      <c r="L35" s="4"/>
      <c r="M35" s="4">
        <f>SUM(C35:L35)</f>
        <v>3007</v>
      </c>
    </row>
    <row r="36" spans="1:13" ht="14.25" customHeight="1">
      <c r="A36" s="7"/>
      <c r="B36" s="7"/>
      <c r="C36" s="8"/>
      <c r="D36" s="9"/>
      <c r="E36" s="9"/>
      <c r="F36" s="9"/>
      <c r="G36" s="9"/>
      <c r="H36" s="9"/>
      <c r="I36" s="9"/>
      <c r="J36" s="8"/>
      <c r="K36" s="9"/>
      <c r="L36" s="9"/>
      <c r="M36" s="9"/>
    </row>
    <row r="37" spans="1:13">
      <c r="A37" s="22" t="s">
        <v>44</v>
      </c>
      <c r="B37" s="22"/>
      <c r="C37" s="3"/>
      <c r="D37" s="4"/>
      <c r="E37" s="4"/>
      <c r="F37" s="4">
        <f>2*250</f>
        <v>500</v>
      </c>
      <c r="G37" s="4"/>
      <c r="H37" s="4">
        <v>1000</v>
      </c>
      <c r="I37" s="4">
        <v>3000</v>
      </c>
      <c r="J37" s="4"/>
      <c r="K37" s="4"/>
      <c r="L37" s="4">
        <v>750</v>
      </c>
      <c r="M37" s="4">
        <f>SUM(C37:L37)</f>
        <v>5250</v>
      </c>
    </row>
    <row r="38" spans="1:13">
      <c r="A38" s="22" t="s">
        <v>45</v>
      </c>
      <c r="B38" s="22"/>
      <c r="C38" s="3"/>
      <c r="D38" s="4"/>
      <c r="E38" s="4"/>
      <c r="F38" s="4">
        <f>3*250</f>
        <v>750</v>
      </c>
      <c r="G38" s="4"/>
      <c r="H38" s="4">
        <v>1000</v>
      </c>
      <c r="I38" s="4">
        <v>3000</v>
      </c>
      <c r="J38" s="4"/>
      <c r="K38" s="4"/>
      <c r="L38" s="4"/>
      <c r="M38" s="4">
        <f>SUM(C38:L38)</f>
        <v>4750</v>
      </c>
    </row>
    <row r="39" spans="1:13">
      <c r="A39" s="10"/>
      <c r="B39" s="10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>
      <c r="A40" s="21" t="s">
        <v>29</v>
      </c>
      <c r="B40" s="21"/>
      <c r="C40" s="3"/>
      <c r="D40" s="4"/>
      <c r="E40" s="4"/>
      <c r="F40" s="4"/>
      <c r="G40" s="4"/>
      <c r="H40" s="4"/>
      <c r="I40" s="4"/>
      <c r="J40" s="4"/>
      <c r="K40" s="4">
        <v>500</v>
      </c>
      <c r="L40" s="4"/>
      <c r="M40" s="4">
        <f t="shared" ref="M40:M56" si="2">SUM(C40:L40)</f>
        <v>500</v>
      </c>
    </row>
    <row r="41" spans="1:13">
      <c r="A41" s="21" t="s">
        <v>36</v>
      </c>
      <c r="B41" s="21"/>
      <c r="C41" s="3"/>
      <c r="D41" s="4">
        <f>3.5*92</f>
        <v>322</v>
      </c>
      <c r="E41" s="4">
        <f>[1]Sheet1!$K$4</f>
        <v>5600</v>
      </c>
      <c r="F41" s="4"/>
      <c r="G41" s="4"/>
      <c r="H41" s="4"/>
      <c r="I41" s="4"/>
      <c r="J41" s="4"/>
      <c r="K41" s="4">
        <v>500</v>
      </c>
      <c r="L41" s="4">
        <v>2000</v>
      </c>
      <c r="M41" s="4">
        <f t="shared" si="2"/>
        <v>8422</v>
      </c>
    </row>
    <row r="42" spans="1:13">
      <c r="A42" s="21" t="s">
        <v>22</v>
      </c>
      <c r="B42" s="21"/>
      <c r="C42" s="3"/>
      <c r="D42" s="4">
        <f>3.5*286</f>
        <v>1001</v>
      </c>
      <c r="E42" s="4">
        <f>[1]Sheet1!$K$7</f>
        <v>15300</v>
      </c>
      <c r="F42" s="4"/>
      <c r="G42" s="4">
        <f>[1]Sheet1!$J$7</f>
        <v>3320</v>
      </c>
      <c r="H42" s="4"/>
      <c r="I42" s="4"/>
      <c r="J42" s="4"/>
      <c r="K42" s="4">
        <v>500</v>
      </c>
      <c r="L42" s="1">
        <v>1000</v>
      </c>
      <c r="M42" s="4">
        <f>SUM(C42:K42)</f>
        <v>20121</v>
      </c>
    </row>
    <row r="43" spans="1:13">
      <c r="A43" s="21" t="s">
        <v>55</v>
      </c>
      <c r="B43" s="21"/>
      <c r="C43" s="3"/>
      <c r="D43" s="4">
        <f>3.5*452</f>
        <v>1582</v>
      </c>
      <c r="E43" s="4">
        <f>[1]Sheet1!$K$18+[1]Sheet1!$K$19+[1]Sheet1!$K$20+[1]Sheet1!$K$21</f>
        <v>26600</v>
      </c>
      <c r="F43" s="4"/>
      <c r="G43" s="4">
        <f>[1]Sheet1!$J$18+[1]Sheet1!$J$19+[1]Sheet1!$J$20+[1]Sheet1!$J$21</f>
        <v>10500</v>
      </c>
      <c r="H43" s="4"/>
      <c r="I43" s="4"/>
      <c r="J43" s="4"/>
      <c r="K43" s="4">
        <f>500*5</f>
        <v>2500</v>
      </c>
      <c r="L43" s="1">
        <v>2500</v>
      </c>
      <c r="M43" s="4">
        <f>SUM(C43:K43)</f>
        <v>41182</v>
      </c>
    </row>
    <row r="44" spans="1:13">
      <c r="A44" s="21" t="s">
        <v>23</v>
      </c>
      <c r="B44" s="21"/>
      <c r="C44" s="3"/>
      <c r="D44" s="4">
        <f>3.5*17</f>
        <v>59.5</v>
      </c>
      <c r="E44" s="4">
        <f>[1]Sheet1!$K$22</f>
        <v>1850</v>
      </c>
      <c r="F44" s="4"/>
      <c r="G44" s="4">
        <f>[1]Sheet1!$J$22</f>
        <v>664</v>
      </c>
      <c r="H44" s="4"/>
      <c r="I44" s="4"/>
      <c r="J44" s="4"/>
      <c r="K44" s="4">
        <v>500</v>
      </c>
      <c r="M44" s="4">
        <f>SUM(C44:K44)</f>
        <v>3073.5</v>
      </c>
    </row>
    <row r="45" spans="1:13">
      <c r="A45" s="21" t="s">
        <v>24</v>
      </c>
      <c r="B45" s="21"/>
      <c r="C45" s="3"/>
      <c r="D45" s="4">
        <f>3.5*26</f>
        <v>91</v>
      </c>
      <c r="E45" s="4">
        <f>[1]Sheet1!$K$23</f>
        <v>2300</v>
      </c>
      <c r="F45" s="4"/>
      <c r="G45" s="4">
        <f>[1]Sheet1!$J$23</f>
        <v>664</v>
      </c>
      <c r="H45" s="4"/>
      <c r="I45" s="4"/>
      <c r="J45" s="4"/>
      <c r="K45" s="4">
        <v>500</v>
      </c>
      <c r="M45" s="4">
        <f>SUM(C45:K45)</f>
        <v>3555</v>
      </c>
    </row>
    <row r="46" spans="1:13">
      <c r="A46" s="21" t="s">
        <v>25</v>
      </c>
      <c r="B46" s="21"/>
      <c r="C46" s="3"/>
      <c r="D46" s="4">
        <f>3.5*20</f>
        <v>70</v>
      </c>
      <c r="E46" s="4">
        <f>[1]Sheet1!$K$24</f>
        <v>2000</v>
      </c>
      <c r="F46" s="4"/>
      <c r="G46" s="4">
        <f>[1]Sheet1!$J$24</f>
        <v>664</v>
      </c>
      <c r="H46" s="4"/>
      <c r="I46" s="4"/>
      <c r="J46" s="4"/>
      <c r="K46" s="4">
        <v>500</v>
      </c>
      <c r="M46" s="4">
        <f>SUM(C46:K46)</f>
        <v>3234</v>
      </c>
    </row>
    <row r="47" spans="1:13">
      <c r="A47" s="21" t="s">
        <v>26</v>
      </c>
      <c r="B47" s="21"/>
      <c r="C47" s="3"/>
      <c r="D47" s="4">
        <f>3.5*20</f>
        <v>70</v>
      </c>
      <c r="E47" s="4">
        <f>[1]Sheet1!$K$11</f>
        <v>2000</v>
      </c>
      <c r="F47" s="4"/>
      <c r="G47" s="4">
        <f>[1]Sheet1!$J$11</f>
        <v>100</v>
      </c>
      <c r="H47" s="4"/>
      <c r="I47" s="4"/>
      <c r="J47" s="4"/>
      <c r="K47" s="4">
        <v>500</v>
      </c>
      <c r="L47" s="4">
        <v>500</v>
      </c>
      <c r="M47" s="4">
        <f t="shared" si="2"/>
        <v>3170</v>
      </c>
    </row>
    <row r="48" spans="1:13">
      <c r="A48" s="21" t="s">
        <v>27</v>
      </c>
      <c r="B48" s="21"/>
      <c r="C48" s="3"/>
      <c r="D48" s="4">
        <f>3.5*81</f>
        <v>283.5</v>
      </c>
      <c r="E48" s="4"/>
      <c r="F48" s="4"/>
      <c r="G48" s="4">
        <f>[1]Sheet1!$J$25</f>
        <v>1140</v>
      </c>
      <c r="H48" s="4"/>
      <c r="I48" s="4"/>
      <c r="J48" s="4">
        <v>750</v>
      </c>
      <c r="K48" s="4">
        <v>500</v>
      </c>
      <c r="L48" s="4">
        <v>750</v>
      </c>
      <c r="M48" s="4">
        <f t="shared" si="2"/>
        <v>3423.5</v>
      </c>
    </row>
    <row r="49" spans="1:13">
      <c r="A49" s="21" t="s">
        <v>30</v>
      </c>
      <c r="B49" s="21"/>
      <c r="C49" s="3"/>
      <c r="D49" s="4">
        <f>510*3.5</f>
        <v>1785</v>
      </c>
      <c r="E49" s="4"/>
      <c r="F49" s="4"/>
      <c r="G49" s="4">
        <f>[1]Sheet1!$J$26+[1]Sheet1!$J$27</f>
        <v>3420</v>
      </c>
      <c r="H49" s="4"/>
      <c r="I49" s="4"/>
      <c r="J49" s="4">
        <v>750</v>
      </c>
      <c r="K49" s="4">
        <f>2*500</f>
        <v>1000</v>
      </c>
      <c r="L49" s="4"/>
      <c r="M49" s="4">
        <f t="shared" si="2"/>
        <v>6955</v>
      </c>
    </row>
    <row r="50" spans="1:13">
      <c r="A50" s="21" t="s">
        <v>58</v>
      </c>
      <c r="B50" s="21"/>
      <c r="C50" s="3"/>
      <c r="D50" s="4">
        <f>3.5*277</f>
        <v>969.5</v>
      </c>
      <c r="E50" s="4">
        <f>[1]Sheet1!$K$13+[1]Sheet1!$K$14+[1]Sheet1!$K$15+[1]Sheet1!$K$16+[1]Sheet1!$K$17</f>
        <v>18850</v>
      </c>
      <c r="F50" s="4"/>
      <c r="G50" s="4">
        <f>[1]Sheet1!$J$13+[1]Sheet1!$J$14+[1]Sheet1!$J$15+[1]Sheet1!$J$16+[1]Sheet1!$J$17</f>
        <v>5000</v>
      </c>
      <c r="H50" s="4"/>
      <c r="I50" s="4"/>
      <c r="J50" s="4"/>
      <c r="K50" s="4">
        <f>500*5</f>
        <v>2500</v>
      </c>
      <c r="M50" s="4">
        <f>SUM(C50:K50)</f>
        <v>27319.5</v>
      </c>
    </row>
    <row r="51" spans="1:13">
      <c r="A51" s="21" t="s">
        <v>56</v>
      </c>
      <c r="B51" s="21"/>
      <c r="C51" s="3"/>
      <c r="D51" s="4">
        <f>3.5*53</f>
        <v>185.5</v>
      </c>
      <c r="E51" s="4"/>
      <c r="F51" s="4"/>
      <c r="G51" s="4">
        <f>[1]Sheet1!$J$12</f>
        <v>100</v>
      </c>
      <c r="H51" s="4"/>
      <c r="I51" s="4"/>
      <c r="J51" s="4">
        <f>25*82</f>
        <v>2050</v>
      </c>
      <c r="K51" s="4">
        <v>500</v>
      </c>
      <c r="L51" s="4"/>
      <c r="M51" s="4">
        <f t="shared" si="2"/>
        <v>2835.5</v>
      </c>
    </row>
    <row r="52" spans="1:13">
      <c r="A52" s="21" t="s">
        <v>57</v>
      </c>
      <c r="B52" s="21"/>
      <c r="C52" s="3"/>
      <c r="D52" s="4">
        <f>3.5*118</f>
        <v>413</v>
      </c>
      <c r="E52" s="4">
        <f>[1]Sheet1!$K$10</f>
        <v>6750</v>
      </c>
      <c r="F52" s="4"/>
      <c r="G52" s="4">
        <f>[1]Sheet1!$J$10</f>
        <v>1980</v>
      </c>
      <c r="H52" s="4"/>
      <c r="I52" s="4"/>
      <c r="J52" s="4"/>
      <c r="K52" s="4">
        <v>500</v>
      </c>
      <c r="L52" s="4">
        <v>1250</v>
      </c>
      <c r="M52" s="4">
        <f t="shared" si="2"/>
        <v>10893</v>
      </c>
    </row>
    <row r="53" spans="1:13">
      <c r="A53" s="21" t="s">
        <v>31</v>
      </c>
      <c r="B53" s="21"/>
      <c r="C53" s="3"/>
      <c r="D53" s="4">
        <f>3.5*50</f>
        <v>175</v>
      </c>
      <c r="E53" s="4"/>
      <c r="F53" s="4"/>
      <c r="G53" s="4">
        <f>[1]Sheet1!$J$9</f>
        <v>1704</v>
      </c>
      <c r="H53" s="4"/>
      <c r="I53" s="4"/>
      <c r="J53" s="4"/>
      <c r="K53" s="4">
        <v>500</v>
      </c>
      <c r="L53" s="4">
        <v>250</v>
      </c>
      <c r="M53" s="4">
        <f t="shared" si="2"/>
        <v>2629</v>
      </c>
    </row>
    <row r="54" spans="1:13" ht="15" customHeight="1">
      <c r="A54" s="21" t="s">
        <v>32</v>
      </c>
      <c r="B54" s="21"/>
      <c r="C54" s="3"/>
      <c r="D54" s="4">
        <f>3.5*50</f>
        <v>175</v>
      </c>
      <c r="E54" s="4"/>
      <c r="F54" s="4"/>
      <c r="G54" s="4">
        <f>[1]Sheet1!$J$6</f>
        <v>200</v>
      </c>
      <c r="H54" s="4"/>
      <c r="I54" s="4"/>
      <c r="J54" s="4">
        <f>25*28</f>
        <v>700</v>
      </c>
      <c r="K54" s="4">
        <v>500</v>
      </c>
      <c r="L54" s="4"/>
      <c r="M54" s="4">
        <f t="shared" si="2"/>
        <v>1575</v>
      </c>
    </row>
    <row r="55" spans="1:13">
      <c r="A55" s="21" t="s">
        <v>59</v>
      </c>
      <c r="B55" s="21"/>
      <c r="C55" s="3"/>
      <c r="D55" s="4">
        <f>3.5*80</f>
        <v>280</v>
      </c>
      <c r="E55" s="4"/>
      <c r="F55" s="4"/>
      <c r="G55" s="4">
        <f>[1]Sheet1!$J$5</f>
        <v>100</v>
      </c>
      <c r="H55" s="4"/>
      <c r="I55" s="4"/>
      <c r="J55" s="4">
        <f>25*60</f>
        <v>1500</v>
      </c>
      <c r="K55" s="4">
        <v>500</v>
      </c>
      <c r="L55" s="4">
        <v>750</v>
      </c>
      <c r="M55" s="4">
        <f t="shared" si="2"/>
        <v>3130</v>
      </c>
    </row>
    <row r="56" spans="1:13">
      <c r="A56" s="21" t="s">
        <v>33</v>
      </c>
      <c r="B56" s="21"/>
      <c r="C56" s="3"/>
      <c r="D56" s="4">
        <f>175*3.5</f>
        <v>612.5</v>
      </c>
      <c r="E56" s="4"/>
      <c r="F56" s="4"/>
      <c r="G56" s="4">
        <f>[1]Sheet1!$J$28</f>
        <v>1040</v>
      </c>
      <c r="H56" s="4"/>
      <c r="I56" s="4"/>
      <c r="J56" s="4"/>
      <c r="K56" s="4"/>
      <c r="L56" s="4"/>
      <c r="M56" s="4">
        <f t="shared" si="2"/>
        <v>1652.5</v>
      </c>
    </row>
    <row r="57" spans="1:13" ht="15.75" thickBot="1">
      <c r="A57" s="20" t="s">
        <v>54</v>
      </c>
      <c r="B57" s="20"/>
      <c r="C57" s="8"/>
      <c r="D57" s="9"/>
      <c r="E57" s="9"/>
      <c r="F57" s="9"/>
      <c r="G57" s="9"/>
      <c r="H57" s="9"/>
      <c r="I57" s="9"/>
      <c r="J57" s="9"/>
      <c r="K57" s="9"/>
      <c r="L57" s="9">
        <v>2000</v>
      </c>
      <c r="M57" s="9"/>
    </row>
    <row r="58" spans="1:13" ht="16.5" thickBot="1">
      <c r="A58" s="26" t="s">
        <v>43</v>
      </c>
      <c r="B58" s="27"/>
      <c r="C58" s="14">
        <f>SUM(C3:C57)</f>
        <v>40000</v>
      </c>
      <c r="D58" s="14">
        <f>SUM(D3:D57)</f>
        <v>11868.5</v>
      </c>
      <c r="E58" s="14">
        <f>SUM(E3:E57)</f>
        <v>130030</v>
      </c>
      <c r="F58" s="14">
        <f>SUM(F3:F57)</f>
        <v>7750</v>
      </c>
      <c r="G58" s="14">
        <f>SUM(G3:G57)</f>
        <v>101846</v>
      </c>
      <c r="H58" s="14">
        <f t="shared" ref="H58:L58" si="3">SUM(H3:H57)</f>
        <v>8000</v>
      </c>
      <c r="I58" s="14">
        <f t="shared" si="3"/>
        <v>24000</v>
      </c>
      <c r="J58" s="14">
        <f>SUM(J3:J57)</f>
        <v>5750</v>
      </c>
      <c r="K58" s="14">
        <f t="shared" si="3"/>
        <v>12500</v>
      </c>
      <c r="L58" s="14">
        <f t="shared" si="3"/>
        <v>15750</v>
      </c>
      <c r="M58" s="15">
        <f>SUM(M3:M57)</f>
        <v>351994.5</v>
      </c>
    </row>
    <row r="59" spans="1:13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D60" s="1"/>
      <c r="E60" s="1"/>
      <c r="F60" s="1"/>
      <c r="G60" s="1">
        <f>G58-(SUM(G42:G56))</f>
        <v>71250</v>
      </c>
      <c r="H60" s="1"/>
      <c r="I60" s="1"/>
      <c r="J60" s="1"/>
      <c r="K60" s="1"/>
      <c r="L60" s="1"/>
      <c r="M60" s="1"/>
    </row>
    <row r="61" spans="1:13"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C62" t="s">
        <v>63</v>
      </c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t="s">
        <v>61</v>
      </c>
      <c r="B64" s="1">
        <v>7.9</v>
      </c>
      <c r="C64" t="s">
        <v>64</v>
      </c>
      <c r="D64" s="1">
        <f>B64</f>
        <v>7.9</v>
      </c>
      <c r="E64" s="1"/>
      <c r="F64" s="1"/>
      <c r="G64" s="1"/>
      <c r="H64" s="1"/>
      <c r="I64" s="1"/>
      <c r="J64" s="1"/>
      <c r="K64" s="1"/>
      <c r="L64" s="1"/>
      <c r="M64" s="1"/>
    </row>
    <row r="65" spans="1:13">
      <c r="A65" t="s">
        <v>62</v>
      </c>
      <c r="B65" s="1">
        <v>80</v>
      </c>
      <c r="C65" t="s">
        <v>65</v>
      </c>
      <c r="D65" s="1">
        <f>B65*2</f>
        <v>160</v>
      </c>
      <c r="E65" s="1"/>
      <c r="F65" s="1"/>
      <c r="G65" s="1"/>
      <c r="H65" s="1"/>
      <c r="I65" s="1"/>
      <c r="J65" s="1"/>
      <c r="K65" s="1"/>
      <c r="L65" s="1"/>
      <c r="M65" s="1"/>
    </row>
    <row r="66" spans="1:13">
      <c r="A66" t="s">
        <v>66</v>
      </c>
      <c r="B66" s="1">
        <v>1.18</v>
      </c>
      <c r="C66" t="s">
        <v>67</v>
      </c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>
      <c r="A67" t="s">
        <v>68</v>
      </c>
      <c r="B67" s="1">
        <v>2.54</v>
      </c>
      <c r="C67" t="s">
        <v>65</v>
      </c>
      <c r="D67" s="1">
        <f>B67*2</f>
        <v>5.08</v>
      </c>
      <c r="E67" s="1"/>
      <c r="F67" s="1"/>
      <c r="G67" s="1"/>
      <c r="H67" s="1"/>
      <c r="I67" s="1"/>
      <c r="J67" s="1"/>
      <c r="K67" s="1"/>
      <c r="L67" s="1"/>
      <c r="M67" s="1"/>
    </row>
    <row r="68" spans="1:13">
      <c r="B68" s="1"/>
      <c r="D68" s="1">
        <f>SUM(D64:D67)</f>
        <v>172.98000000000002</v>
      </c>
      <c r="E68" s="1">
        <f>D68*4</f>
        <v>691.92000000000007</v>
      </c>
      <c r="F68" s="1"/>
      <c r="G68" s="1"/>
      <c r="H68" s="1"/>
      <c r="I68" s="1"/>
      <c r="J68" s="1"/>
      <c r="K68" s="1"/>
      <c r="L68" s="1"/>
      <c r="M68" s="1"/>
    </row>
    <row r="69" spans="1:13"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>
      <c r="B72" s="1"/>
    </row>
    <row r="73" spans="1:13">
      <c r="B73" s="1"/>
    </row>
    <row r="74" spans="1:13">
      <c r="B74" s="1"/>
    </row>
    <row r="75" spans="1:13">
      <c r="B75" s="1"/>
    </row>
    <row r="76" spans="1:13">
      <c r="B76" s="1"/>
    </row>
    <row r="77" spans="1:13">
      <c r="B77" s="1"/>
    </row>
  </sheetData>
  <mergeCells count="51">
    <mergeCell ref="A58:B58"/>
    <mergeCell ref="A38:B38"/>
    <mergeCell ref="A37:B37"/>
    <mergeCell ref="A44:B44"/>
    <mergeCell ref="A45:B45"/>
    <mergeCell ref="A40:B40"/>
    <mergeCell ref="A2:B2"/>
    <mergeCell ref="A6:B6"/>
    <mergeCell ref="A7:B7"/>
    <mergeCell ref="A15:B15"/>
    <mergeCell ref="A11:B11"/>
    <mergeCell ref="A14:B14"/>
    <mergeCell ref="A8:B8"/>
    <mergeCell ref="A9:B9"/>
    <mergeCell ref="A10:B10"/>
    <mergeCell ref="A3:B3"/>
    <mergeCell ref="A4:B4"/>
    <mergeCell ref="A5:B5"/>
    <mergeCell ref="A12:C12"/>
    <mergeCell ref="A16:B16"/>
    <mergeCell ref="A19:B19"/>
    <mergeCell ref="A43:B43"/>
    <mergeCell ref="A28:C28"/>
    <mergeCell ref="A23:B23"/>
    <mergeCell ref="A24:C24"/>
    <mergeCell ref="A25:C25"/>
    <mergeCell ref="A27:B27"/>
    <mergeCell ref="A29:C29"/>
    <mergeCell ref="A30:B30"/>
    <mergeCell ref="A31:C31"/>
    <mergeCell ref="A41:B41"/>
    <mergeCell ref="A34:B34"/>
    <mergeCell ref="A32:C32"/>
    <mergeCell ref="A35:C35"/>
    <mergeCell ref="A20:C20"/>
    <mergeCell ref="A1:M1"/>
    <mergeCell ref="A17:C17"/>
    <mergeCell ref="A57:B57"/>
    <mergeCell ref="A42:B42"/>
    <mergeCell ref="A49:B49"/>
    <mergeCell ref="A50:B50"/>
    <mergeCell ref="A51:B51"/>
    <mergeCell ref="A54:B54"/>
    <mergeCell ref="A55:B55"/>
    <mergeCell ref="A56:B56"/>
    <mergeCell ref="A46:B46"/>
    <mergeCell ref="A47:B47"/>
    <mergeCell ref="A48:B48"/>
    <mergeCell ref="A52:B52"/>
    <mergeCell ref="A53:B53"/>
    <mergeCell ref="A21:C21"/>
  </mergeCells>
  <pageMargins left="0.7" right="0.7" top="0.75" bottom="0.75" header="0.3" footer="0.3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2013-07-16T16:52:07Z</cp:lastPrinted>
  <dcterms:created xsi:type="dcterms:W3CDTF">2013-01-03T19:12:11Z</dcterms:created>
  <dcterms:modified xsi:type="dcterms:W3CDTF">2013-07-17T17:05:44Z</dcterms:modified>
</cp:coreProperties>
</file>