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6080" windowHeight="62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Sheet1!$A$2:$M$60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D36" i="1"/>
  <c r="D33"/>
  <c r="D25"/>
  <c r="D21"/>
  <c r="D17"/>
  <c r="D12"/>
  <c r="E36"/>
  <c r="E33"/>
  <c r="E25"/>
  <c r="E21"/>
  <c r="E17"/>
  <c r="E12"/>
  <c r="J57"/>
  <c r="J56"/>
  <c r="J55"/>
  <c r="J54"/>
  <c r="J53"/>
  <c r="J52"/>
  <c r="J50"/>
  <c r="J49"/>
  <c r="J48"/>
  <c r="J47"/>
  <c r="J46"/>
  <c r="J45"/>
  <c r="J44"/>
  <c r="J43"/>
  <c r="J42"/>
  <c r="J41"/>
  <c r="F38"/>
  <c r="M38"/>
  <c r="F39"/>
  <c r="M39" s="1"/>
  <c r="C60"/>
  <c r="M32"/>
  <c r="M42"/>
  <c r="M43"/>
  <c r="M31"/>
  <c r="M30"/>
  <c r="M29"/>
  <c r="M28"/>
  <c r="M24"/>
  <c r="M20"/>
  <c r="M16"/>
  <c r="M15"/>
  <c r="M11"/>
  <c r="M10"/>
  <c r="M9"/>
  <c r="M8"/>
  <c r="M5"/>
  <c r="M4"/>
  <c r="H60"/>
  <c r="K52"/>
  <c r="K51"/>
  <c r="K45"/>
  <c r="D58"/>
  <c r="M58" s="1"/>
  <c r="M57"/>
  <c r="M56"/>
  <c r="M55"/>
  <c r="M54"/>
  <c r="M53"/>
  <c r="M52"/>
  <c r="D51"/>
  <c r="M51" s="1"/>
  <c r="M41"/>
  <c r="L60"/>
  <c r="M50"/>
  <c r="M49"/>
  <c r="M48"/>
  <c r="M47"/>
  <c r="M46"/>
  <c r="M45"/>
  <c r="M44"/>
  <c r="J60"/>
  <c r="K60"/>
  <c r="G60"/>
  <c r="I60"/>
  <c r="F35"/>
  <c r="M35" s="1"/>
  <c r="F27"/>
  <c r="M27" s="1"/>
  <c r="F23"/>
  <c r="M23" s="1"/>
  <c r="F19"/>
  <c r="M19" s="1"/>
  <c r="F14"/>
  <c r="M14" s="1"/>
  <c r="F7"/>
  <c r="F60" s="1"/>
  <c r="M3"/>
  <c r="D60"/>
  <c r="E60"/>
  <c r="M21" l="1"/>
  <c r="M33"/>
  <c r="M12"/>
  <c r="M17"/>
  <c r="M25"/>
  <c r="M36"/>
  <c r="M7"/>
  <c r="M60"/>
</calcChain>
</file>

<file path=xl/sharedStrings.xml><?xml version="1.0" encoding="utf-8"?>
<sst xmlns="http://schemas.openxmlformats.org/spreadsheetml/2006/main" count="62" uniqueCount="62">
  <si>
    <t>Location</t>
  </si>
  <si>
    <t>MH-19</t>
  </si>
  <si>
    <t>Manhole Repair</t>
  </si>
  <si>
    <t>Manhole Coating</t>
  </si>
  <si>
    <t>Point Repair</t>
  </si>
  <si>
    <t>CIPP</t>
  </si>
  <si>
    <t>Service Ties</t>
  </si>
  <si>
    <t>MH19-MH15   60.6ft Tap Break-In</t>
  </si>
  <si>
    <t>Cut CIPP Serv Connection</t>
  </si>
  <si>
    <t>Total</t>
  </si>
  <si>
    <t>MH-15</t>
  </si>
  <si>
    <t>MH-16</t>
  </si>
  <si>
    <t>MH-17</t>
  </si>
  <si>
    <t>MH-18</t>
  </si>
  <si>
    <t>MH18-MH12  100.8ft Tap Factory</t>
  </si>
  <si>
    <t>MH-12</t>
  </si>
  <si>
    <t>Clean &amp; TV</t>
  </si>
  <si>
    <t>Bonds/Ins/Mobile</t>
  </si>
  <si>
    <t>Cost per Unit</t>
  </si>
  <si>
    <t>Field Engineering</t>
  </si>
  <si>
    <t>By-Pass Pumping 4"</t>
  </si>
  <si>
    <t>PVC Service Connection</t>
  </si>
  <si>
    <t>Bldg 3  GYMNASIUM</t>
  </si>
  <si>
    <t xml:space="preserve">Bldg 11 Old School </t>
  </si>
  <si>
    <t>Bldg 10 Movie</t>
  </si>
  <si>
    <t>Bldg 9 Old School</t>
  </si>
  <si>
    <t>Bldg 2 LSU</t>
  </si>
  <si>
    <t>Bldg 12 Old School</t>
  </si>
  <si>
    <t>Misc.</t>
  </si>
  <si>
    <t>Admin Restroom</t>
  </si>
  <si>
    <t>Bldg 13 Dining Hall</t>
  </si>
  <si>
    <t>Bldg 15 to Bldg 14</t>
  </si>
  <si>
    <t>Bldg 15 INFIRMARY</t>
  </si>
  <si>
    <t>Bldg 17 RESIDENCE</t>
  </si>
  <si>
    <t>Bldg 19 RESIDENCE</t>
  </si>
  <si>
    <t>Bldg 20 Mechanical</t>
  </si>
  <si>
    <t>Bldg 27 Fitness</t>
  </si>
  <si>
    <t>Bldg 14 Intake Unit</t>
  </si>
  <si>
    <t>Bldg 5 Control Centr</t>
  </si>
  <si>
    <t>MH18-MH12   44.0ft                           TAP Break-In Abandon</t>
  </si>
  <si>
    <t>MH19-MH15   26.8ft Tap Break-In</t>
  </si>
  <si>
    <t>Bldg 1</t>
  </si>
  <si>
    <t>MH16-MH15  106.0ft 6"TAP Factory</t>
  </si>
  <si>
    <t>MH17-MH16 39.7 to MH-16 Water Level Sag     (16ft)</t>
  </si>
  <si>
    <t>MH18-MH17     94.0 to 118.0 Water Level Sag   (24ft)</t>
  </si>
  <si>
    <t>MH18-MH12      88.0 to 100.0 Water Level Sag  (12ft)</t>
  </si>
  <si>
    <t>MH18-MH12 158.0 to 175.0       Water Level Sag    (17ft)</t>
  </si>
  <si>
    <t>MH18-MH12 201.0 to 211.0       Water Level Sag    (10ft)</t>
  </si>
  <si>
    <t>Bldg 1 Culinary</t>
  </si>
  <si>
    <t>MH19-MH15  107.3ft Tap Factory</t>
  </si>
  <si>
    <t>MH19-MH15  190.0ft Tap Factory</t>
  </si>
  <si>
    <t>MH16-MH15   34.8ft 6"TAP Factory Broken</t>
  </si>
  <si>
    <t>Totals</t>
  </si>
  <si>
    <t>MH-24</t>
  </si>
  <si>
    <t>MH-25</t>
  </si>
  <si>
    <t>FINAL TABULATION</t>
  </si>
  <si>
    <t xml:space="preserve">MH19-MH15       321.0 linear ft </t>
  </si>
  <si>
    <t xml:space="preserve">MH16-MH15       223.0 linear ft </t>
  </si>
  <si>
    <t xml:space="preserve">MH17-MH16       62.0 linear ft </t>
  </si>
  <si>
    <t xml:space="preserve">MH18-MH17       184.0 linear ft </t>
  </si>
  <si>
    <t xml:space="preserve">MH18-MH12       232.0 linear ft </t>
  </si>
  <si>
    <t xml:space="preserve">MH12-MH21         62.0 linear ft 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</si>
</sst>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/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4" fontId="1" fillId="0" borderId="8" xfId="0" applyNumberFormat="1" applyFont="1" applyBorder="1"/>
    <xf numFmtId="164" fontId="1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vertical="top"/>
    </xf>
    <xf numFmtId="0" fontId="0" fillId="0" borderId="0" xfId="0" applyBorder="1" applyAlignment="1"/>
    <xf numFmtId="0" fontId="0" fillId="0" borderId="2" xfId="0" applyBorder="1" applyAlignment="1">
      <alignment wrapText="1"/>
    </xf>
    <xf numFmtId="0" fontId="1" fillId="0" borderId="6" xfId="0" applyFont="1" applyBorder="1" applyAlignment="1"/>
    <xf numFmtId="0" fontId="1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3"/>
  <sheetViews>
    <sheetView tabSelected="1" workbookViewId="0">
      <pane ySplit="2" topLeftCell="A36" activePane="bottomLeft" state="frozen"/>
      <selection pane="bottomLeft" activeCell="D51" sqref="D51"/>
    </sheetView>
  </sheetViews>
  <sheetFormatPr defaultRowHeight="15"/>
  <cols>
    <col min="2" max="2" width="11.42578125" customWidth="1"/>
    <col min="3" max="3" width="11.140625" customWidth="1"/>
    <col min="4" max="4" width="10.140625" bestFit="1" customWidth="1"/>
    <col min="5" max="5" width="11.28515625" bestFit="1" customWidth="1"/>
    <col min="6" max="6" width="12.85546875" customWidth="1"/>
    <col min="7" max="7" width="11.7109375" customWidth="1"/>
    <col min="8" max="8" width="10.140625" bestFit="1" customWidth="1"/>
    <col min="9" max="9" width="11.5703125" customWidth="1"/>
    <col min="10" max="10" width="13" customWidth="1"/>
    <col min="11" max="11" width="11.5703125" customWidth="1"/>
    <col min="12" max="12" width="11.140625" customWidth="1"/>
    <col min="13" max="13" width="12.42578125" customWidth="1"/>
  </cols>
  <sheetData>
    <row r="1" spans="1:13" ht="21">
      <c r="A1" s="16" t="s">
        <v>55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0.75" customHeight="1">
      <c r="A2" s="23" t="s">
        <v>0</v>
      </c>
      <c r="B2" s="23"/>
      <c r="C2" s="12" t="s">
        <v>18</v>
      </c>
      <c r="D2" s="12" t="s">
        <v>16</v>
      </c>
      <c r="E2" s="12" t="s">
        <v>5</v>
      </c>
      <c r="F2" s="12" t="s">
        <v>8</v>
      </c>
      <c r="G2" s="12" t="s">
        <v>4</v>
      </c>
      <c r="H2" s="12" t="s">
        <v>2</v>
      </c>
      <c r="I2" s="12" t="s">
        <v>3</v>
      </c>
      <c r="J2" s="12" t="s">
        <v>21</v>
      </c>
      <c r="K2" s="12" t="s">
        <v>6</v>
      </c>
      <c r="L2" s="12" t="s">
        <v>28</v>
      </c>
      <c r="M2" s="13" t="s">
        <v>9</v>
      </c>
    </row>
    <row r="3" spans="1:13" ht="30.75" customHeight="1">
      <c r="A3" s="20" t="s">
        <v>17</v>
      </c>
      <c r="B3" s="20"/>
      <c r="C3" s="4">
        <v>20000</v>
      </c>
      <c r="D3" s="2"/>
      <c r="E3" s="2"/>
      <c r="F3" s="2"/>
      <c r="G3" s="2"/>
      <c r="H3" s="2"/>
      <c r="I3" s="2"/>
      <c r="J3" s="3"/>
      <c r="K3" s="2"/>
      <c r="L3" s="3"/>
      <c r="M3" s="4">
        <f>SUM(C3:L3)</f>
        <v>20000</v>
      </c>
    </row>
    <row r="4" spans="1:13" ht="30.75" customHeight="1">
      <c r="A4" s="25" t="s">
        <v>19</v>
      </c>
      <c r="B4" s="25"/>
      <c r="C4" s="6">
        <v>10000</v>
      </c>
      <c r="D4" s="11"/>
      <c r="E4" s="11"/>
      <c r="F4" s="11"/>
      <c r="G4" s="11"/>
      <c r="H4" s="11"/>
      <c r="I4" s="11"/>
      <c r="J4" s="5"/>
      <c r="K4" s="11"/>
      <c r="L4" s="5"/>
      <c r="M4" s="6">
        <f>SUM(C4:L4)</f>
        <v>10000</v>
      </c>
    </row>
    <row r="5" spans="1:13" ht="30.75" customHeight="1">
      <c r="A5" s="20" t="s">
        <v>20</v>
      </c>
      <c r="B5" s="20"/>
      <c r="C5" s="4">
        <v>6000</v>
      </c>
      <c r="D5" s="2"/>
      <c r="E5" s="2"/>
      <c r="F5" s="2"/>
      <c r="G5" s="2"/>
      <c r="H5" s="2"/>
      <c r="I5" s="2"/>
      <c r="J5" s="3"/>
      <c r="K5" s="2"/>
      <c r="L5" s="3"/>
      <c r="M5" s="4">
        <f>SUM(C5:L5)</f>
        <v>6000</v>
      </c>
    </row>
    <row r="6" spans="1:13">
      <c r="A6" s="24"/>
      <c r="B6" s="24"/>
      <c r="C6" s="8"/>
      <c r="D6" s="9"/>
      <c r="E6" s="9"/>
      <c r="F6" s="9"/>
      <c r="G6" s="9"/>
      <c r="H6" s="8"/>
      <c r="I6" s="8"/>
      <c r="J6" s="9"/>
      <c r="K6" s="9"/>
      <c r="L6" s="9"/>
      <c r="M6" s="9"/>
    </row>
    <row r="7" spans="1:13">
      <c r="A7" s="21" t="s">
        <v>1</v>
      </c>
      <c r="B7" s="21"/>
      <c r="C7" s="3"/>
      <c r="D7" s="4"/>
      <c r="E7" s="4"/>
      <c r="F7" s="4">
        <f>4*250</f>
        <v>1000</v>
      </c>
      <c r="G7" s="4"/>
      <c r="H7" s="4">
        <v>1000</v>
      </c>
      <c r="I7" s="4">
        <v>3000</v>
      </c>
      <c r="J7" s="4"/>
      <c r="K7" s="4"/>
      <c r="L7" s="4"/>
      <c r="M7" s="4">
        <f t="shared" ref="M7:M12" si="0">SUM(C7:L7)</f>
        <v>5000</v>
      </c>
    </row>
    <row r="8" spans="1:13" ht="30.75" customHeight="1">
      <c r="A8" s="20" t="s">
        <v>40</v>
      </c>
      <c r="B8" s="20"/>
      <c r="C8" s="3"/>
      <c r="D8" s="4"/>
      <c r="E8" s="4"/>
      <c r="F8" s="4">
        <v>250</v>
      </c>
      <c r="G8" s="4"/>
      <c r="H8" s="4"/>
      <c r="I8" s="4"/>
      <c r="J8" s="4"/>
      <c r="K8" s="4"/>
      <c r="L8" s="4"/>
      <c r="M8" s="4">
        <f t="shared" si="0"/>
        <v>250</v>
      </c>
    </row>
    <row r="9" spans="1:13" ht="32.25" customHeight="1">
      <c r="A9" s="20" t="s">
        <v>7</v>
      </c>
      <c r="B9" s="20"/>
      <c r="C9" s="3"/>
      <c r="D9" s="4"/>
      <c r="E9" s="4"/>
      <c r="F9" s="4">
        <v>250</v>
      </c>
      <c r="G9" s="4"/>
      <c r="H9" s="4"/>
      <c r="I9" s="4"/>
      <c r="J9" s="4"/>
      <c r="K9" s="4"/>
      <c r="L9" s="4"/>
      <c r="M9" s="4">
        <f t="shared" si="0"/>
        <v>250</v>
      </c>
    </row>
    <row r="10" spans="1:13" ht="27.75" customHeight="1">
      <c r="A10" s="20" t="s">
        <v>49</v>
      </c>
      <c r="B10" s="20"/>
      <c r="C10" s="3"/>
      <c r="D10" s="4"/>
      <c r="E10" s="4"/>
      <c r="F10" s="4">
        <v>250</v>
      </c>
      <c r="G10" s="4">
        <v>3000</v>
      </c>
      <c r="H10" s="4"/>
      <c r="I10" s="4"/>
      <c r="J10" s="4"/>
      <c r="K10" s="4"/>
      <c r="L10" s="4"/>
      <c r="M10" s="4">
        <f t="shared" si="0"/>
        <v>3250</v>
      </c>
    </row>
    <row r="11" spans="1:13" ht="27.75" customHeight="1">
      <c r="A11" s="20" t="s">
        <v>50</v>
      </c>
      <c r="B11" s="20"/>
      <c r="C11" s="3"/>
      <c r="D11" s="4"/>
      <c r="E11" s="4"/>
      <c r="F11" s="4">
        <v>250</v>
      </c>
      <c r="G11" s="4">
        <v>3000</v>
      </c>
      <c r="H11" s="4"/>
      <c r="I11" s="4"/>
      <c r="J11" s="4"/>
      <c r="K11" s="4"/>
      <c r="L11" s="4"/>
      <c r="M11" s="4">
        <f t="shared" si="0"/>
        <v>3250</v>
      </c>
    </row>
    <row r="12" spans="1:13" ht="19.5" customHeight="1">
      <c r="A12" s="17" t="s">
        <v>56</v>
      </c>
      <c r="B12" s="18"/>
      <c r="C12" s="19"/>
      <c r="D12" s="4">
        <f>321*3.5</f>
        <v>1123.5</v>
      </c>
      <c r="E12" s="4">
        <f>321*45</f>
        <v>14445</v>
      </c>
      <c r="F12" s="4"/>
      <c r="G12" s="4"/>
      <c r="H12" s="4"/>
      <c r="I12" s="4"/>
      <c r="J12" s="4"/>
      <c r="K12" s="4"/>
      <c r="L12" s="4"/>
      <c r="M12" s="4">
        <f t="shared" si="0"/>
        <v>15568.5</v>
      </c>
    </row>
    <row r="13" spans="1:13" ht="27.75" customHeight="1">
      <c r="A13" s="7"/>
      <c r="B13" s="7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>
      <c r="A14" s="21" t="s">
        <v>10</v>
      </c>
      <c r="B14" s="21"/>
      <c r="C14" s="3"/>
      <c r="D14" s="4"/>
      <c r="E14" s="4"/>
      <c r="F14" s="4">
        <f>4*250</f>
        <v>1000</v>
      </c>
      <c r="G14" s="4"/>
      <c r="H14" s="4">
        <v>1000</v>
      </c>
      <c r="I14" s="4">
        <v>3000</v>
      </c>
      <c r="J14" s="4"/>
      <c r="K14" s="4"/>
      <c r="L14" s="4"/>
      <c r="M14" s="4">
        <f>SUM(C14:L14)</f>
        <v>5000</v>
      </c>
    </row>
    <row r="15" spans="1:13" ht="27" customHeight="1">
      <c r="A15" s="20" t="s">
        <v>51</v>
      </c>
      <c r="B15" s="20"/>
      <c r="C15" s="3"/>
      <c r="D15" s="4"/>
      <c r="E15" s="4"/>
      <c r="F15" s="4">
        <v>250</v>
      </c>
      <c r="G15" s="4">
        <v>3000</v>
      </c>
      <c r="H15" s="4"/>
      <c r="I15" s="4"/>
      <c r="J15" s="4"/>
      <c r="K15" s="4"/>
      <c r="L15" s="4">
        <v>500</v>
      </c>
      <c r="M15" s="4">
        <f>SUM(C15:L15)</f>
        <v>3750</v>
      </c>
    </row>
    <row r="16" spans="1:13" ht="29.25" customHeight="1">
      <c r="A16" s="20" t="s">
        <v>42</v>
      </c>
      <c r="B16" s="20"/>
      <c r="C16" s="3"/>
      <c r="D16" s="4"/>
      <c r="E16" s="4"/>
      <c r="F16" s="4">
        <v>250</v>
      </c>
      <c r="G16" s="4"/>
      <c r="H16" s="4"/>
      <c r="I16" s="4"/>
      <c r="J16" s="4"/>
      <c r="K16" s="4"/>
      <c r="L16" s="4"/>
      <c r="M16" s="4">
        <f>SUM(C16:L16)</f>
        <v>250</v>
      </c>
    </row>
    <row r="17" spans="1:13" ht="18.75" customHeight="1">
      <c r="A17" s="17" t="s">
        <v>57</v>
      </c>
      <c r="B17" s="18"/>
      <c r="C17" s="19"/>
      <c r="D17" s="4">
        <f>223*3.5</f>
        <v>780.5</v>
      </c>
      <c r="E17" s="4">
        <f>223*45</f>
        <v>10035</v>
      </c>
      <c r="F17" s="4"/>
      <c r="G17" s="4"/>
      <c r="H17" s="4"/>
      <c r="I17" s="4"/>
      <c r="J17" s="4"/>
      <c r="K17" s="4"/>
      <c r="L17" s="4"/>
      <c r="M17" s="4">
        <f>SUM(C17:L17)</f>
        <v>10815.5</v>
      </c>
    </row>
    <row r="18" spans="1:13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1:13">
      <c r="A19" s="21" t="s">
        <v>11</v>
      </c>
      <c r="B19" s="21"/>
      <c r="C19" s="3"/>
      <c r="D19" s="4"/>
      <c r="E19" s="4"/>
      <c r="F19" s="4">
        <f>2*250</f>
        <v>500</v>
      </c>
      <c r="G19" s="4"/>
      <c r="H19" s="4">
        <v>1000</v>
      </c>
      <c r="I19" s="4">
        <v>3000</v>
      </c>
      <c r="J19" s="4"/>
      <c r="K19" s="4"/>
      <c r="L19" s="4"/>
      <c r="M19" s="4">
        <f>SUM(C19:L19)</f>
        <v>4500</v>
      </c>
    </row>
    <row r="20" spans="1:13" ht="30" customHeight="1">
      <c r="A20" s="20" t="s">
        <v>43</v>
      </c>
      <c r="B20" s="20"/>
      <c r="C20" s="21"/>
      <c r="D20" s="4"/>
      <c r="E20" s="4"/>
      <c r="F20" s="4"/>
      <c r="G20" s="4">
        <v>9000</v>
      </c>
      <c r="H20" s="4"/>
      <c r="I20" s="4"/>
      <c r="J20" s="4"/>
      <c r="K20" s="4"/>
      <c r="L20" s="4"/>
      <c r="M20" s="4">
        <f>SUM(C20:L20)</f>
        <v>9000</v>
      </c>
    </row>
    <row r="21" spans="1:13" ht="18" customHeight="1">
      <c r="A21" s="17" t="s">
        <v>58</v>
      </c>
      <c r="B21" s="18"/>
      <c r="C21" s="19"/>
      <c r="D21" s="4">
        <f>62*3.5</f>
        <v>217</v>
      </c>
      <c r="E21" s="4">
        <f>62*45</f>
        <v>2790</v>
      </c>
      <c r="F21" s="4"/>
      <c r="G21" s="4"/>
      <c r="H21" s="4"/>
      <c r="I21" s="4"/>
      <c r="J21" s="4"/>
      <c r="K21" s="4"/>
      <c r="L21" s="4"/>
      <c r="M21" s="4">
        <f>SUM(C21:L21)</f>
        <v>3007</v>
      </c>
    </row>
    <row r="22" spans="1:13">
      <c r="A22" s="8"/>
      <c r="B22" s="8"/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>
      <c r="A23" s="21" t="s">
        <v>12</v>
      </c>
      <c r="B23" s="21"/>
      <c r="C23" s="3"/>
      <c r="D23" s="4"/>
      <c r="E23" s="4"/>
      <c r="F23" s="4">
        <f>3*250</f>
        <v>750</v>
      </c>
      <c r="G23" s="4"/>
      <c r="H23" s="4">
        <v>1000</v>
      </c>
      <c r="I23" s="4">
        <v>3000</v>
      </c>
      <c r="J23" s="4"/>
      <c r="K23" s="4"/>
      <c r="L23" s="4"/>
      <c r="M23" s="4">
        <f>SUM(C23:L23)</f>
        <v>4750</v>
      </c>
    </row>
    <row r="24" spans="1:13" ht="30" customHeight="1">
      <c r="A24" s="20" t="s">
        <v>44</v>
      </c>
      <c r="B24" s="20"/>
      <c r="C24" s="21"/>
      <c r="D24" s="4"/>
      <c r="E24" s="4"/>
      <c r="F24" s="4"/>
      <c r="G24" s="4">
        <v>12000</v>
      </c>
      <c r="H24" s="4"/>
      <c r="I24" s="4"/>
      <c r="J24" s="4"/>
      <c r="K24" s="4"/>
      <c r="L24" s="4"/>
      <c r="M24" s="4">
        <f>SUM(C24:L24)</f>
        <v>12000</v>
      </c>
    </row>
    <row r="25" spans="1:13" ht="17.25" customHeight="1">
      <c r="A25" s="17" t="s">
        <v>59</v>
      </c>
      <c r="B25" s="18"/>
      <c r="C25" s="19"/>
      <c r="D25" s="4">
        <f>184*3.5</f>
        <v>644</v>
      </c>
      <c r="E25" s="4">
        <f>184*45</f>
        <v>8280</v>
      </c>
      <c r="F25" s="4"/>
      <c r="G25" s="4"/>
      <c r="H25" s="4"/>
      <c r="I25" s="4"/>
      <c r="J25" s="4"/>
      <c r="K25" s="4"/>
      <c r="L25" s="4"/>
      <c r="M25" s="4">
        <f>SUM(C25:L25)</f>
        <v>8924</v>
      </c>
    </row>
    <row r="26" spans="1:13">
      <c r="A26" s="8"/>
      <c r="B26" s="8"/>
      <c r="C26" s="8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>
      <c r="A27" s="21" t="s">
        <v>13</v>
      </c>
      <c r="B27" s="21"/>
      <c r="C27" s="3"/>
      <c r="D27" s="4"/>
      <c r="E27" s="4"/>
      <c r="F27" s="4">
        <f>3*250</f>
        <v>750</v>
      </c>
      <c r="G27" s="4"/>
      <c r="H27" s="4">
        <v>1000</v>
      </c>
      <c r="I27" s="4">
        <v>3000</v>
      </c>
      <c r="J27" s="4"/>
      <c r="K27" s="4"/>
      <c r="L27" s="4"/>
      <c r="M27" s="4">
        <f t="shared" ref="M27:M33" si="1">SUM(C27:L27)</f>
        <v>4750</v>
      </c>
    </row>
    <row r="28" spans="1:13" ht="27" customHeight="1">
      <c r="A28" s="20" t="s">
        <v>39</v>
      </c>
      <c r="B28" s="20"/>
      <c r="C28" s="21"/>
      <c r="D28" s="4"/>
      <c r="E28" s="4"/>
      <c r="F28" s="4"/>
      <c r="G28" s="4">
        <v>3000</v>
      </c>
      <c r="H28" s="4"/>
      <c r="I28" s="4"/>
      <c r="J28" s="4"/>
      <c r="K28" s="4"/>
      <c r="L28" s="4"/>
      <c r="M28" s="4">
        <f t="shared" si="1"/>
        <v>3000</v>
      </c>
    </row>
    <row r="29" spans="1:13" ht="30" customHeight="1">
      <c r="A29" s="20" t="s">
        <v>45</v>
      </c>
      <c r="B29" s="20"/>
      <c r="C29" s="21"/>
      <c r="D29" s="4"/>
      <c r="E29" s="4"/>
      <c r="F29" s="4"/>
      <c r="G29" s="4">
        <v>9000</v>
      </c>
      <c r="H29" s="4"/>
      <c r="I29" s="4"/>
      <c r="J29" s="4"/>
      <c r="K29" s="4"/>
      <c r="L29" s="4"/>
      <c r="M29" s="4">
        <f t="shared" si="1"/>
        <v>9000</v>
      </c>
    </row>
    <row r="30" spans="1:13" ht="28.5" customHeight="1">
      <c r="A30" s="20" t="s">
        <v>14</v>
      </c>
      <c r="B30" s="20"/>
      <c r="C30" s="3"/>
      <c r="D30" s="4"/>
      <c r="E30" s="4"/>
      <c r="F30" s="4">
        <v>250</v>
      </c>
      <c r="G30" s="4"/>
      <c r="H30" s="4"/>
      <c r="I30" s="4"/>
      <c r="J30" s="4"/>
      <c r="K30" s="4"/>
      <c r="L30" s="4"/>
      <c r="M30" s="4">
        <f t="shared" si="1"/>
        <v>250</v>
      </c>
    </row>
    <row r="31" spans="1:13" ht="30" customHeight="1">
      <c r="A31" s="20" t="s">
        <v>46</v>
      </c>
      <c r="B31" s="20"/>
      <c r="C31" s="21"/>
      <c r="D31" s="4"/>
      <c r="E31" s="4"/>
      <c r="F31" s="4"/>
      <c r="G31" s="4">
        <v>9000</v>
      </c>
      <c r="H31" s="4"/>
      <c r="I31" s="4"/>
      <c r="J31" s="4"/>
      <c r="K31" s="4"/>
      <c r="L31" s="4"/>
      <c r="M31" s="4">
        <f t="shared" si="1"/>
        <v>9000</v>
      </c>
    </row>
    <row r="32" spans="1:13" ht="30" customHeight="1">
      <c r="A32" s="20" t="s">
        <v>47</v>
      </c>
      <c r="B32" s="20"/>
      <c r="C32" s="21"/>
      <c r="D32" s="4"/>
      <c r="E32" s="4"/>
      <c r="F32" s="4"/>
      <c r="G32" s="4">
        <v>9000</v>
      </c>
      <c r="H32" s="4"/>
      <c r="I32" s="4"/>
      <c r="J32" s="4"/>
      <c r="K32" s="4"/>
      <c r="L32" s="4"/>
      <c r="M32" s="4">
        <f t="shared" si="1"/>
        <v>9000</v>
      </c>
    </row>
    <row r="33" spans="1:13" ht="18.75" customHeight="1">
      <c r="A33" s="17" t="s">
        <v>60</v>
      </c>
      <c r="B33" s="18"/>
      <c r="C33" s="19"/>
      <c r="D33" s="4">
        <f>232*3.5</f>
        <v>812</v>
      </c>
      <c r="E33" s="4">
        <f>232*45</f>
        <v>10440</v>
      </c>
      <c r="F33" s="4"/>
      <c r="G33" s="4"/>
      <c r="H33" s="4"/>
      <c r="I33" s="4"/>
      <c r="J33" s="3"/>
      <c r="K33" s="4"/>
      <c r="L33" s="4"/>
      <c r="M33" s="4">
        <f t="shared" si="1"/>
        <v>11252</v>
      </c>
    </row>
    <row r="34" spans="1:13">
      <c r="A34" s="8"/>
      <c r="B34" s="8"/>
      <c r="C34" s="8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21" t="s">
        <v>15</v>
      </c>
      <c r="B35" s="21"/>
      <c r="C35" s="3"/>
      <c r="D35" s="4"/>
      <c r="E35" s="4"/>
      <c r="F35" s="4">
        <f>3*250</f>
        <v>750</v>
      </c>
      <c r="G35" s="4"/>
      <c r="H35" s="4">
        <v>1000</v>
      </c>
      <c r="I35" s="4">
        <v>3000</v>
      </c>
      <c r="J35" s="4"/>
      <c r="K35" s="4"/>
      <c r="L35" s="4">
        <v>2500</v>
      </c>
      <c r="M35" s="4">
        <f>SUM(C35:L35)</f>
        <v>7250</v>
      </c>
    </row>
    <row r="36" spans="1:13" ht="16.5" customHeight="1">
      <c r="A36" s="17" t="s">
        <v>61</v>
      </c>
      <c r="B36" s="18"/>
      <c r="C36" s="19"/>
      <c r="D36" s="4">
        <f>62*3.5</f>
        <v>217</v>
      </c>
      <c r="E36" s="4">
        <f>62*45</f>
        <v>2790</v>
      </c>
      <c r="F36" s="4"/>
      <c r="G36" s="4"/>
      <c r="H36" s="4"/>
      <c r="I36" s="4"/>
      <c r="J36" s="3"/>
      <c r="K36" s="4"/>
      <c r="L36" s="4"/>
      <c r="M36" s="4">
        <f>SUM(C36:L36)</f>
        <v>3007</v>
      </c>
    </row>
    <row r="37" spans="1:13" ht="14.25" customHeight="1">
      <c r="A37" s="7"/>
      <c r="B37" s="7"/>
      <c r="C37" s="8"/>
      <c r="D37" s="9"/>
      <c r="E37" s="9"/>
      <c r="F37" s="9"/>
      <c r="G37" s="9"/>
      <c r="H37" s="9"/>
      <c r="I37" s="9"/>
      <c r="J37" s="8"/>
      <c r="K37" s="9"/>
      <c r="L37" s="9"/>
      <c r="M37" s="9"/>
    </row>
    <row r="38" spans="1:13">
      <c r="A38" s="21" t="s">
        <v>53</v>
      </c>
      <c r="B38" s="21"/>
      <c r="C38" s="3"/>
      <c r="D38" s="4"/>
      <c r="E38" s="4"/>
      <c r="F38" s="4">
        <f>2*250</f>
        <v>500</v>
      </c>
      <c r="G38" s="4"/>
      <c r="H38" s="4">
        <v>1000</v>
      </c>
      <c r="I38" s="4">
        <v>3000</v>
      </c>
      <c r="J38" s="4"/>
      <c r="K38" s="4"/>
      <c r="L38" s="4"/>
      <c r="M38" s="4">
        <f>SUM(C38:L38)</f>
        <v>4500</v>
      </c>
    </row>
    <row r="39" spans="1:13">
      <c r="A39" s="21" t="s">
        <v>54</v>
      </c>
      <c r="B39" s="21"/>
      <c r="C39" s="3"/>
      <c r="D39" s="4"/>
      <c r="E39" s="4"/>
      <c r="F39" s="4">
        <f>3*250</f>
        <v>750</v>
      </c>
      <c r="G39" s="4"/>
      <c r="H39" s="4">
        <v>1000</v>
      </c>
      <c r="I39" s="4">
        <v>3000</v>
      </c>
      <c r="J39" s="4"/>
      <c r="K39" s="4"/>
      <c r="L39" s="4"/>
      <c r="M39" s="4">
        <f>SUM(C39:L39)</f>
        <v>4750</v>
      </c>
    </row>
    <row r="40" spans="1:13">
      <c r="A40" s="10"/>
      <c r="B40" s="10"/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>
      <c r="A41" s="20" t="s">
        <v>29</v>
      </c>
      <c r="B41" s="20"/>
      <c r="C41" s="3"/>
      <c r="D41" s="4"/>
      <c r="E41" s="4"/>
      <c r="F41" s="4"/>
      <c r="G41" s="4"/>
      <c r="H41" s="4"/>
      <c r="I41" s="4"/>
      <c r="J41" s="4">
        <f>25*86</f>
        <v>2150</v>
      </c>
      <c r="K41" s="4">
        <v>500</v>
      </c>
      <c r="L41" s="4"/>
      <c r="M41" s="4">
        <f t="shared" ref="M41:M58" si="2">SUM(C41:L41)</f>
        <v>2650</v>
      </c>
    </row>
    <row r="42" spans="1:13">
      <c r="A42" s="20" t="s">
        <v>41</v>
      </c>
      <c r="B42" s="20"/>
      <c r="C42" s="3"/>
      <c r="D42" s="4"/>
      <c r="E42" s="4"/>
      <c r="F42" s="4"/>
      <c r="G42" s="4"/>
      <c r="H42" s="4"/>
      <c r="I42" s="4"/>
      <c r="J42" s="4">
        <f>25*132</f>
        <v>3300</v>
      </c>
      <c r="K42" s="4">
        <v>500</v>
      </c>
      <c r="L42" s="4">
        <v>1000</v>
      </c>
      <c r="M42" s="4">
        <f t="shared" si="2"/>
        <v>4800</v>
      </c>
    </row>
    <row r="43" spans="1:13">
      <c r="A43" s="20" t="s">
        <v>48</v>
      </c>
      <c r="B43" s="20"/>
      <c r="C43" s="3"/>
      <c r="D43" s="4">
        <v>350</v>
      </c>
      <c r="E43" s="4"/>
      <c r="F43" s="4"/>
      <c r="G43" s="4"/>
      <c r="H43" s="4"/>
      <c r="I43" s="4"/>
      <c r="J43" s="4">
        <f>25*132</f>
        <v>3300</v>
      </c>
      <c r="K43" s="4">
        <v>1500</v>
      </c>
      <c r="L43" s="4">
        <v>4000</v>
      </c>
      <c r="M43" s="4">
        <f t="shared" si="2"/>
        <v>9150</v>
      </c>
    </row>
    <row r="44" spans="1:13">
      <c r="A44" s="20" t="s">
        <v>22</v>
      </c>
      <c r="B44" s="20"/>
      <c r="C44" s="3"/>
      <c r="D44" s="4"/>
      <c r="E44" s="4"/>
      <c r="F44" s="4"/>
      <c r="G44" s="4"/>
      <c r="H44" s="4"/>
      <c r="I44" s="4"/>
      <c r="J44" s="4">
        <f>25*363</f>
        <v>9075</v>
      </c>
      <c r="K44" s="4">
        <v>500</v>
      </c>
      <c r="L44" s="4"/>
      <c r="M44" s="4">
        <f t="shared" si="2"/>
        <v>9575</v>
      </c>
    </row>
    <row r="45" spans="1:13">
      <c r="A45" s="20" t="s">
        <v>38</v>
      </c>
      <c r="B45" s="20"/>
      <c r="C45" s="3"/>
      <c r="D45" s="4"/>
      <c r="E45" s="4"/>
      <c r="F45" s="4"/>
      <c r="G45" s="4"/>
      <c r="H45" s="4"/>
      <c r="I45" s="4"/>
      <c r="J45" s="4">
        <f>25*572</f>
        <v>14300</v>
      </c>
      <c r="K45" s="4">
        <f>500*5</f>
        <v>2500</v>
      </c>
      <c r="L45" s="4">
        <v>3000</v>
      </c>
      <c r="M45" s="4">
        <f t="shared" si="2"/>
        <v>19800</v>
      </c>
    </row>
    <row r="46" spans="1:13">
      <c r="A46" s="20" t="s">
        <v>23</v>
      </c>
      <c r="B46" s="20"/>
      <c r="C46" s="3"/>
      <c r="D46" s="4"/>
      <c r="E46" s="4"/>
      <c r="F46" s="4"/>
      <c r="G46" s="4"/>
      <c r="H46" s="4"/>
      <c r="I46" s="4"/>
      <c r="J46" s="4">
        <f>25*15</f>
        <v>375</v>
      </c>
      <c r="K46" s="4">
        <v>500</v>
      </c>
      <c r="L46" s="4"/>
      <c r="M46" s="4">
        <f t="shared" si="2"/>
        <v>875</v>
      </c>
    </row>
    <row r="47" spans="1:13">
      <c r="A47" s="20" t="s">
        <v>24</v>
      </c>
      <c r="B47" s="20"/>
      <c r="C47" s="3"/>
      <c r="D47" s="4"/>
      <c r="E47" s="4"/>
      <c r="F47" s="4"/>
      <c r="G47" s="4"/>
      <c r="H47" s="4"/>
      <c r="I47" s="4"/>
      <c r="J47" s="4">
        <f>25*36</f>
        <v>900</v>
      </c>
      <c r="K47" s="4">
        <v>500</v>
      </c>
      <c r="L47" s="4"/>
      <c r="M47" s="4">
        <f t="shared" si="2"/>
        <v>1400</v>
      </c>
    </row>
    <row r="48" spans="1:13">
      <c r="A48" s="20" t="s">
        <v>25</v>
      </c>
      <c r="B48" s="20"/>
      <c r="C48" s="3"/>
      <c r="D48" s="4"/>
      <c r="E48" s="4"/>
      <c r="F48" s="4"/>
      <c r="G48" s="4"/>
      <c r="H48" s="4"/>
      <c r="I48" s="4"/>
      <c r="J48" s="4">
        <f>25*60</f>
        <v>1500</v>
      </c>
      <c r="K48" s="4">
        <v>500</v>
      </c>
      <c r="L48" s="4"/>
      <c r="M48" s="4">
        <f t="shared" si="2"/>
        <v>2000</v>
      </c>
    </row>
    <row r="49" spans="1:13">
      <c r="A49" s="20" t="s">
        <v>26</v>
      </c>
      <c r="B49" s="20"/>
      <c r="C49" s="3"/>
      <c r="D49" s="4"/>
      <c r="E49" s="4"/>
      <c r="F49" s="4"/>
      <c r="G49" s="4"/>
      <c r="H49" s="4"/>
      <c r="I49" s="4"/>
      <c r="J49" s="4">
        <f>25*22</f>
        <v>550</v>
      </c>
      <c r="K49" s="4">
        <v>500</v>
      </c>
      <c r="L49" s="4"/>
      <c r="M49" s="4">
        <f t="shared" si="2"/>
        <v>1050</v>
      </c>
    </row>
    <row r="50" spans="1:13">
      <c r="A50" s="20" t="s">
        <v>27</v>
      </c>
      <c r="B50" s="20"/>
      <c r="C50" s="3"/>
      <c r="D50" s="4"/>
      <c r="E50" s="4"/>
      <c r="F50" s="4"/>
      <c r="G50" s="4"/>
      <c r="H50" s="4"/>
      <c r="I50" s="4"/>
      <c r="J50" s="4">
        <f>25*99</f>
        <v>2475</v>
      </c>
      <c r="K50" s="4">
        <v>500</v>
      </c>
      <c r="L50" s="4"/>
      <c r="M50" s="4">
        <f t="shared" si="2"/>
        <v>2975</v>
      </c>
    </row>
    <row r="51" spans="1:13">
      <c r="A51" s="20" t="s">
        <v>30</v>
      </c>
      <c r="B51" s="20"/>
      <c r="C51" s="3"/>
      <c r="D51" s="4">
        <f>510*3.5</f>
        <v>1785</v>
      </c>
      <c r="E51" s="4"/>
      <c r="F51" s="4"/>
      <c r="G51" s="4"/>
      <c r="H51" s="4"/>
      <c r="I51" s="4"/>
      <c r="J51" s="4"/>
      <c r="K51" s="4">
        <f>2*500</f>
        <v>1000</v>
      </c>
      <c r="L51" s="4">
        <v>2500</v>
      </c>
      <c r="M51" s="4">
        <f t="shared" si="2"/>
        <v>5285</v>
      </c>
    </row>
    <row r="52" spans="1:13">
      <c r="A52" s="20" t="s">
        <v>37</v>
      </c>
      <c r="B52" s="20"/>
      <c r="C52" s="3"/>
      <c r="D52" s="4"/>
      <c r="E52" s="4"/>
      <c r="F52" s="4"/>
      <c r="G52" s="4"/>
      <c r="H52" s="4"/>
      <c r="I52" s="4"/>
      <c r="J52" s="4">
        <f>25*346</f>
        <v>8650</v>
      </c>
      <c r="K52" s="4">
        <f>500*5</f>
        <v>2500</v>
      </c>
      <c r="L52" s="4">
        <v>3000</v>
      </c>
      <c r="M52" s="4">
        <f t="shared" si="2"/>
        <v>14150</v>
      </c>
    </row>
    <row r="53" spans="1:13">
      <c r="A53" s="20" t="s">
        <v>31</v>
      </c>
      <c r="B53" s="20"/>
      <c r="C53" s="3"/>
      <c r="D53" s="4"/>
      <c r="E53" s="4"/>
      <c r="F53" s="4"/>
      <c r="G53" s="4"/>
      <c r="H53" s="4"/>
      <c r="I53" s="4"/>
      <c r="J53" s="4">
        <f>25*82</f>
        <v>2050</v>
      </c>
      <c r="K53" s="4">
        <v>500</v>
      </c>
      <c r="L53" s="4"/>
      <c r="M53" s="4">
        <f t="shared" si="2"/>
        <v>2550</v>
      </c>
    </row>
    <row r="54" spans="1:13">
      <c r="A54" s="20" t="s">
        <v>32</v>
      </c>
      <c r="B54" s="20"/>
      <c r="C54" s="3"/>
      <c r="D54" s="4"/>
      <c r="E54" s="4"/>
      <c r="F54" s="4"/>
      <c r="G54" s="4"/>
      <c r="H54" s="4"/>
      <c r="I54" s="4"/>
      <c r="J54" s="4">
        <f>25*209</f>
        <v>5225</v>
      </c>
      <c r="K54" s="4">
        <v>500</v>
      </c>
      <c r="L54" s="4"/>
      <c r="M54" s="4">
        <f t="shared" si="2"/>
        <v>5725</v>
      </c>
    </row>
    <row r="55" spans="1:13">
      <c r="A55" s="20" t="s">
        <v>33</v>
      </c>
      <c r="B55" s="20"/>
      <c r="C55" s="3"/>
      <c r="D55" s="4"/>
      <c r="E55" s="4"/>
      <c r="F55" s="4"/>
      <c r="G55" s="4"/>
      <c r="H55" s="4"/>
      <c r="I55" s="4"/>
      <c r="J55" s="4">
        <f>25*55</f>
        <v>1375</v>
      </c>
      <c r="K55" s="4">
        <v>500</v>
      </c>
      <c r="L55" s="4"/>
      <c r="M55" s="4">
        <f t="shared" si="2"/>
        <v>1875</v>
      </c>
    </row>
    <row r="56" spans="1:13" ht="15" customHeight="1">
      <c r="A56" s="20" t="s">
        <v>34</v>
      </c>
      <c r="B56" s="20"/>
      <c r="C56" s="3"/>
      <c r="D56" s="4"/>
      <c r="E56" s="4"/>
      <c r="F56" s="4"/>
      <c r="G56" s="4"/>
      <c r="H56" s="4"/>
      <c r="I56" s="4"/>
      <c r="J56" s="4">
        <f>25*28</f>
        <v>700</v>
      </c>
      <c r="K56" s="4">
        <v>500</v>
      </c>
      <c r="L56" s="4"/>
      <c r="M56" s="4">
        <f t="shared" si="2"/>
        <v>1200</v>
      </c>
    </row>
    <row r="57" spans="1:13">
      <c r="A57" s="20" t="s">
        <v>35</v>
      </c>
      <c r="B57" s="20"/>
      <c r="C57" s="3"/>
      <c r="D57" s="4"/>
      <c r="E57" s="4"/>
      <c r="F57" s="4"/>
      <c r="G57" s="4"/>
      <c r="H57" s="4"/>
      <c r="I57" s="4"/>
      <c r="J57" s="4">
        <f>25*60</f>
        <v>1500</v>
      </c>
      <c r="K57" s="4">
        <v>500</v>
      </c>
      <c r="L57" s="4"/>
      <c r="M57" s="4">
        <f t="shared" si="2"/>
        <v>2000</v>
      </c>
    </row>
    <row r="58" spans="1:13">
      <c r="A58" s="20" t="s">
        <v>36</v>
      </c>
      <c r="B58" s="20"/>
      <c r="C58" s="3"/>
      <c r="D58" s="4">
        <f>175*3.5</f>
        <v>612.5</v>
      </c>
      <c r="E58" s="4"/>
      <c r="F58" s="4"/>
      <c r="G58" s="4"/>
      <c r="H58" s="4"/>
      <c r="I58" s="4"/>
      <c r="J58" s="4"/>
      <c r="K58" s="4"/>
      <c r="L58" s="4"/>
      <c r="M58" s="4">
        <f t="shared" si="2"/>
        <v>612.5</v>
      </c>
    </row>
    <row r="59" spans="1:13" ht="15.75" thickBot="1">
      <c r="A59" s="22"/>
      <c r="B59" s="22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</row>
    <row r="60" spans="1:13" ht="16.5" thickBot="1">
      <c r="A60" s="26" t="s">
        <v>52</v>
      </c>
      <c r="B60" s="27"/>
      <c r="C60" s="14">
        <f>SUM(C3:C59)</f>
        <v>36000</v>
      </c>
      <c r="D60" s="14">
        <f>SUM(D3:D59)</f>
        <v>6541.5</v>
      </c>
      <c r="E60" s="14">
        <f>SUM(E3:E59)</f>
        <v>48780</v>
      </c>
      <c r="F60" s="14">
        <f>SUM(F3:F59)</f>
        <v>7750</v>
      </c>
      <c r="G60" s="14">
        <f>SUM(G3:G59)</f>
        <v>60000</v>
      </c>
      <c r="H60" s="14">
        <f t="shared" ref="H60:L60" si="3">SUM(H3:H59)</f>
        <v>8000</v>
      </c>
      <c r="I60" s="14">
        <f t="shared" si="3"/>
        <v>24000</v>
      </c>
      <c r="J60" s="14">
        <f>SUM(J3:J59)</f>
        <v>57425</v>
      </c>
      <c r="K60" s="14">
        <f t="shared" si="3"/>
        <v>14000</v>
      </c>
      <c r="L60" s="14">
        <f t="shared" si="3"/>
        <v>16500</v>
      </c>
      <c r="M60" s="15">
        <f>SUM(M3:M59)</f>
        <v>278996.5</v>
      </c>
    </row>
    <row r="61" spans="1:13"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4:13"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4:13"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4:13"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4:13"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4:13"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4:13"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4:13"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4:13"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4:13">
      <c r="D73" s="1"/>
      <c r="E73" s="1"/>
      <c r="F73" s="1"/>
      <c r="G73" s="1"/>
      <c r="H73" s="1"/>
      <c r="I73" s="1"/>
      <c r="J73" s="1"/>
      <c r="K73" s="1"/>
      <c r="L73" s="1"/>
      <c r="M73" s="1"/>
    </row>
  </sheetData>
  <mergeCells count="53">
    <mergeCell ref="A60:B60"/>
    <mergeCell ref="A39:B39"/>
    <mergeCell ref="A38:B38"/>
    <mergeCell ref="A46:B46"/>
    <mergeCell ref="A47:B47"/>
    <mergeCell ref="A41:B41"/>
    <mergeCell ref="A33:C33"/>
    <mergeCell ref="A36:C36"/>
    <mergeCell ref="A2:B2"/>
    <mergeCell ref="A6:B6"/>
    <mergeCell ref="A7:B7"/>
    <mergeCell ref="A15:B15"/>
    <mergeCell ref="A11:B11"/>
    <mergeCell ref="A14:B14"/>
    <mergeCell ref="A8:B8"/>
    <mergeCell ref="A9:B9"/>
    <mergeCell ref="A10:B10"/>
    <mergeCell ref="A3:B3"/>
    <mergeCell ref="A4:B4"/>
    <mergeCell ref="A5:B5"/>
    <mergeCell ref="A12:C12"/>
    <mergeCell ref="A20:C20"/>
    <mergeCell ref="A21:C21"/>
    <mergeCell ref="A16:B16"/>
    <mergeCell ref="A19:B19"/>
    <mergeCell ref="A45:B45"/>
    <mergeCell ref="A28:C28"/>
    <mergeCell ref="A23:B23"/>
    <mergeCell ref="A24:C24"/>
    <mergeCell ref="A25:C25"/>
    <mergeCell ref="A27:B27"/>
    <mergeCell ref="A29:C29"/>
    <mergeCell ref="A30:B30"/>
    <mergeCell ref="A31:C31"/>
    <mergeCell ref="A43:B43"/>
    <mergeCell ref="A42:B42"/>
    <mergeCell ref="A35:B35"/>
    <mergeCell ref="A1:M1"/>
    <mergeCell ref="A17:C17"/>
    <mergeCell ref="A32:C32"/>
    <mergeCell ref="A59:B59"/>
    <mergeCell ref="A44:B44"/>
    <mergeCell ref="A51:B51"/>
    <mergeCell ref="A52:B52"/>
    <mergeCell ref="A53:B53"/>
    <mergeCell ref="A56:B56"/>
    <mergeCell ref="A57:B57"/>
    <mergeCell ref="A58:B58"/>
    <mergeCell ref="A48:B48"/>
    <mergeCell ref="A49:B49"/>
    <mergeCell ref="A50:B50"/>
    <mergeCell ref="A54:B54"/>
    <mergeCell ref="A55:B55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2013-01-09T15:58:50Z</cp:lastPrinted>
  <dcterms:created xsi:type="dcterms:W3CDTF">2013-01-03T19:12:11Z</dcterms:created>
  <dcterms:modified xsi:type="dcterms:W3CDTF">2013-01-09T15:58:53Z</dcterms:modified>
</cp:coreProperties>
</file>