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374 - Tangipahoa Cell 14\Documents\Proposals - Invoices\TimeSheets\"/>
    </mc:Choice>
  </mc:AlternateContent>
  <xr:revisionPtr revIDLastSave="0" documentId="13_ncr:1_{CA7FE48C-FDAC-4B9D-AB72-CB3FE3D48B88}" xr6:coauthVersionLast="41" xr6:coauthVersionMax="41" xr10:uidLastSave="{00000000-0000-0000-0000-000000000000}"/>
  <bookViews>
    <workbookView xWindow="5685" yWindow="1365" windowWidth="22200" windowHeight="13935" tabRatio="459" firstSheet="8" activeTab="12" xr2:uid="{00000000-000D-0000-FFFF-FFFF00000000}"/>
  </bookViews>
  <sheets>
    <sheet name="3-23-2019" sheetId="14" r:id="rId1"/>
    <sheet name="3-30-2019" sheetId="6" r:id="rId2"/>
    <sheet name="March Invoice" sheetId="15" r:id="rId3"/>
    <sheet name="4-6-2019" sheetId="16" r:id="rId4"/>
    <sheet name="4-13-2019" sheetId="17" r:id="rId5"/>
    <sheet name="4-20-2019" sheetId="19" r:id="rId6"/>
    <sheet name="April Invoice" sheetId="18" r:id="rId7"/>
    <sheet name="5-18-2019" sheetId="21" r:id="rId8"/>
    <sheet name="May Invoice" sheetId="20" r:id="rId9"/>
    <sheet name="8-10-2019" sheetId="22" r:id="rId10"/>
    <sheet name="8-14-2019" sheetId="24" r:id="rId11"/>
    <sheet name="8-31-2019" sheetId="25" r:id="rId12"/>
    <sheet name="August Invoice" sheetId="23" r:id="rId13"/>
  </sheets>
  <definedNames>
    <definedName name="_xlnm.Print_Area" localSheetId="6">'April Invoice'!$B$1:$N$62</definedName>
    <definedName name="_xlnm.Print_Area" localSheetId="12">'August Invoice'!$B$1:$N$62</definedName>
    <definedName name="_xlnm.Print_Area" localSheetId="2">'March Invoice'!$B$1:$N$62</definedName>
    <definedName name="_xlnm.Print_Area" localSheetId="8">'May Invoice'!$B$1:$N$62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23" l="1"/>
  <c r="J22" i="25"/>
  <c r="I22" i="25"/>
  <c r="H22" i="25"/>
  <c r="G22" i="25"/>
  <c r="F22" i="25"/>
  <c r="E22" i="25"/>
  <c r="D22" i="25"/>
  <c r="K21" i="25"/>
  <c r="K20" i="25"/>
  <c r="K19" i="25"/>
  <c r="K18" i="25"/>
  <c r="K17" i="25"/>
  <c r="K16" i="25"/>
  <c r="K15" i="25"/>
  <c r="K14" i="25"/>
  <c r="K13" i="25"/>
  <c r="K12" i="25"/>
  <c r="J11" i="25"/>
  <c r="I11" i="25"/>
  <c r="H11" i="25"/>
  <c r="G11" i="25"/>
  <c r="F11" i="25"/>
  <c r="E11" i="25"/>
  <c r="D11" i="25"/>
  <c r="K23" i="25" l="1"/>
  <c r="J22" i="24"/>
  <c r="I22" i="24"/>
  <c r="H22" i="24"/>
  <c r="G22" i="24"/>
  <c r="F22" i="24"/>
  <c r="E22" i="24"/>
  <c r="D22" i="24"/>
  <c r="K21" i="24"/>
  <c r="K20" i="24"/>
  <c r="K19" i="24"/>
  <c r="K18" i="24"/>
  <c r="K17" i="24"/>
  <c r="K16" i="24"/>
  <c r="K15" i="24"/>
  <c r="K14" i="24"/>
  <c r="K13" i="24"/>
  <c r="K12" i="24"/>
  <c r="J11" i="24"/>
  <c r="I11" i="24"/>
  <c r="H11" i="24"/>
  <c r="G11" i="24"/>
  <c r="F11" i="24"/>
  <c r="E11" i="24"/>
  <c r="D11" i="24"/>
  <c r="K23" i="24" l="1"/>
  <c r="M25" i="23" s="1"/>
  <c r="M62" i="23" s="1"/>
  <c r="M26" i="23"/>
  <c r="J22" i="22"/>
  <c r="I22" i="22"/>
  <c r="H22" i="22"/>
  <c r="G22" i="22"/>
  <c r="F22" i="22"/>
  <c r="E22" i="22"/>
  <c r="D22" i="22"/>
  <c r="K21" i="22"/>
  <c r="K20" i="22"/>
  <c r="K19" i="22"/>
  <c r="K18" i="22"/>
  <c r="K17" i="22"/>
  <c r="K16" i="22"/>
  <c r="K15" i="22"/>
  <c r="K14" i="22"/>
  <c r="K13" i="22"/>
  <c r="K12" i="22"/>
  <c r="J11" i="22"/>
  <c r="I11" i="22"/>
  <c r="H11" i="22"/>
  <c r="G11" i="22"/>
  <c r="F11" i="22"/>
  <c r="E11" i="22"/>
  <c r="D11" i="22"/>
  <c r="K23" i="22" l="1"/>
  <c r="J22" i="21"/>
  <c r="I22" i="21"/>
  <c r="H22" i="21"/>
  <c r="G22" i="21"/>
  <c r="F22" i="21"/>
  <c r="E22" i="21"/>
  <c r="D22" i="21"/>
  <c r="K21" i="21"/>
  <c r="K20" i="21"/>
  <c r="K19" i="21"/>
  <c r="K18" i="21"/>
  <c r="K17" i="21"/>
  <c r="K16" i="21"/>
  <c r="K15" i="21"/>
  <c r="K14" i="21"/>
  <c r="K13" i="21"/>
  <c r="K12" i="21"/>
  <c r="J25" i="20" s="1"/>
  <c r="J11" i="21"/>
  <c r="I11" i="21"/>
  <c r="H11" i="21"/>
  <c r="G11" i="21"/>
  <c r="F11" i="21"/>
  <c r="E11" i="21"/>
  <c r="D11" i="21"/>
  <c r="M26" i="20"/>
  <c r="M25" i="20"/>
  <c r="M62" i="20" l="1"/>
  <c r="K23" i="21"/>
  <c r="J22" i="19"/>
  <c r="I22" i="19"/>
  <c r="H22" i="19"/>
  <c r="G22" i="19"/>
  <c r="F22" i="19"/>
  <c r="E22" i="19"/>
  <c r="D22" i="19"/>
  <c r="K21" i="19"/>
  <c r="K20" i="19"/>
  <c r="K19" i="19"/>
  <c r="K18" i="19"/>
  <c r="K17" i="19"/>
  <c r="K16" i="19"/>
  <c r="K15" i="19"/>
  <c r="K14" i="19"/>
  <c r="K13" i="19"/>
  <c r="K12" i="19"/>
  <c r="J11" i="19"/>
  <c r="I11" i="19"/>
  <c r="H11" i="19"/>
  <c r="G11" i="19"/>
  <c r="F11" i="19"/>
  <c r="E11" i="19"/>
  <c r="D11" i="19"/>
  <c r="K23" i="19" l="1"/>
  <c r="J22" i="17"/>
  <c r="I22" i="17"/>
  <c r="H22" i="17"/>
  <c r="G22" i="17"/>
  <c r="F22" i="17"/>
  <c r="E22" i="17"/>
  <c r="D22" i="17"/>
  <c r="K21" i="17"/>
  <c r="K20" i="17"/>
  <c r="K19" i="17"/>
  <c r="K18" i="17"/>
  <c r="K17" i="17"/>
  <c r="K16" i="17"/>
  <c r="K15" i="17"/>
  <c r="K14" i="17"/>
  <c r="K13" i="17"/>
  <c r="K12" i="17"/>
  <c r="J11" i="17"/>
  <c r="I11" i="17"/>
  <c r="H11" i="17"/>
  <c r="G11" i="17"/>
  <c r="F11" i="17"/>
  <c r="E11" i="17"/>
  <c r="D11" i="17"/>
  <c r="K23" i="17" l="1"/>
  <c r="J22" i="16"/>
  <c r="I22" i="16"/>
  <c r="H22" i="16"/>
  <c r="G22" i="16"/>
  <c r="F22" i="16"/>
  <c r="E22" i="16"/>
  <c r="D22" i="16"/>
  <c r="K21" i="16"/>
  <c r="K20" i="16"/>
  <c r="K19" i="16"/>
  <c r="K18" i="16"/>
  <c r="K17" i="16"/>
  <c r="K16" i="16"/>
  <c r="K15" i="16"/>
  <c r="K14" i="16"/>
  <c r="K13" i="16"/>
  <c r="J26" i="18" s="1"/>
  <c r="M26" i="18" s="1"/>
  <c r="K12" i="16"/>
  <c r="J25" i="18" s="1"/>
  <c r="M25" i="18" s="1"/>
  <c r="M62" i="18" s="1"/>
  <c r="J11" i="16"/>
  <c r="I11" i="16"/>
  <c r="H11" i="16"/>
  <c r="G11" i="16"/>
  <c r="F11" i="16"/>
  <c r="E11" i="16"/>
  <c r="D11" i="16"/>
  <c r="K23" i="16" l="1"/>
  <c r="K21" i="6"/>
  <c r="K20" i="6"/>
  <c r="K19" i="6"/>
  <c r="K18" i="6"/>
  <c r="K17" i="6"/>
  <c r="K16" i="6"/>
  <c r="K15" i="6"/>
  <c r="K14" i="6"/>
  <c r="K13" i="6"/>
  <c r="K12" i="6"/>
  <c r="K13" i="14"/>
  <c r="K12" i="14"/>
  <c r="J22" i="14"/>
  <c r="I22" i="14"/>
  <c r="H22" i="14"/>
  <c r="G22" i="14"/>
  <c r="F22" i="14"/>
  <c r="E22" i="14"/>
  <c r="D22" i="14"/>
  <c r="K21" i="14"/>
  <c r="K20" i="14"/>
  <c r="K19" i="14"/>
  <c r="K18" i="14"/>
  <c r="K17" i="14"/>
  <c r="K16" i="14"/>
  <c r="K15" i="14"/>
  <c r="K14" i="14"/>
  <c r="J11" i="14"/>
  <c r="I11" i="14"/>
  <c r="H11" i="14"/>
  <c r="G11" i="14"/>
  <c r="F11" i="14"/>
  <c r="E11" i="14"/>
  <c r="D11" i="14"/>
  <c r="G22" i="6"/>
  <c r="F22" i="6"/>
  <c r="E22" i="6"/>
  <c r="H22" i="6"/>
  <c r="I22" i="6"/>
  <c r="J22" i="6"/>
  <c r="D22" i="6"/>
  <c r="J11" i="6"/>
  <c r="I11" i="6"/>
  <c r="H11" i="6"/>
  <c r="G11" i="6"/>
  <c r="F11" i="6"/>
  <c r="E11" i="6"/>
  <c r="D11" i="6"/>
  <c r="J26" i="15" l="1"/>
  <c r="M26" i="15" s="1"/>
  <c r="Q13" i="6"/>
  <c r="J25" i="15"/>
  <c r="M25" i="15" s="1"/>
  <c r="M62" i="15" s="1"/>
  <c r="Q12" i="6"/>
  <c r="K23" i="14"/>
  <c r="K23" i="6"/>
</calcChain>
</file>

<file path=xl/sharedStrings.xml><?xml version="1.0" encoding="utf-8"?>
<sst xmlns="http://schemas.openxmlformats.org/spreadsheetml/2006/main" count="330" uniqueCount="62">
  <si>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</si>
  <si>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</si>
  <si>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</si>
  <si>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</si>
  <si>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</si>
  <si>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</si>
  <si>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</si>
  <si>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</si>
  <si>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</si>
  <si>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</si>
  <si>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TOTAL:</t>
  </si>
  <si>
    <t>WEEKLY TOTAL:</t>
  </si>
  <si>
    <t>David</t>
  </si>
  <si>
    <t>DAILY TOTAL:</t>
  </si>
  <si>
    <t>JOB</t>
  </si>
  <si>
    <t>WEEKLY TIME REPORT</t>
  </si>
  <si>
    <t xml:space="preserve"> </t>
  </si>
  <si>
    <t>554 Old Spanish Trail</t>
  </si>
  <si>
    <t>Project:</t>
  </si>
  <si>
    <t>Tangipahoa Landfill</t>
  </si>
  <si>
    <t>Person</t>
  </si>
  <si>
    <t>Name</t>
  </si>
  <si>
    <t>Brian</t>
  </si>
  <si>
    <t>Review old Project</t>
  </si>
  <si>
    <t xml:space="preserve">Review old Project </t>
  </si>
  <si>
    <t>Review new Project</t>
  </si>
  <si>
    <t>Drafting/Design</t>
  </si>
  <si>
    <t>March Totals</t>
  </si>
  <si>
    <t>Engineering:</t>
  </si>
  <si>
    <t>Design/Drafting</t>
  </si>
  <si>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</si>
  <si>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</si>
  <si>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</si>
  <si>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</si>
  <si>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</si>
  <si>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</si>
  <si>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</si>
  <si>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</si>
  <si>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</si>
  <si>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</si>
  <si>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2374-001</t>
  </si>
  <si>
    <t>Description</t>
  </si>
  <si>
    <t>RE :</t>
  </si>
  <si>
    <t>Tangipahoa Landfill - Cell 14</t>
  </si>
  <si>
    <t>March 2019 - Engineering Services for Reference Project</t>
  </si>
  <si>
    <t>Engineering</t>
  </si>
  <si>
    <t>Designer</t>
  </si>
  <si>
    <t>Qty</t>
  </si>
  <si>
    <t>Rate</t>
  </si>
  <si>
    <t>Amount</t>
  </si>
  <si>
    <t>Thank you for allowing us to be of service!</t>
  </si>
  <si>
    <t>Total Amount Due:</t>
  </si>
  <si>
    <t>Design</t>
  </si>
  <si>
    <t xml:space="preserve">Brian </t>
  </si>
  <si>
    <t>Site Visit (Engineering)</t>
  </si>
  <si>
    <t>April 2019 - Engineering Services for Reference Project</t>
  </si>
  <si>
    <t>2374-002</t>
  </si>
  <si>
    <t>Pre-Bid Site Visit (Engineering)</t>
  </si>
  <si>
    <t>2374-003</t>
  </si>
  <si>
    <t>Review Submittal</t>
  </si>
  <si>
    <t>August 2019 - Engineering Services for Reference Project</t>
  </si>
  <si>
    <t>2374-004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</si>
</sst>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4" xfId="0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0" fillId="0" borderId="4" xfId="0" applyBorder="1" applyAlignment="1"/>
    <xf numFmtId="0" fontId="5" fillId="0" borderId="0" xfId="0" applyFont="1" applyBorder="1" applyAlignment="1">
      <alignment horizontal="center"/>
    </xf>
    <xf numFmtId="0" fontId="0" fillId="0" borderId="4" xfId="0" applyBorder="1" applyAlignment="1"/>
    <xf numFmtId="0" fontId="5" fillId="0" borderId="0" xfId="0" applyFont="1" applyBorder="1" applyAlignment="1">
      <alignment horizontal="center"/>
    </xf>
    <xf numFmtId="0" fontId="0" fillId="0" borderId="4" xfId="0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4" xfId="0" applyBorder="1" applyAlignment="1"/>
    <xf numFmtId="0" fontId="5" fillId="0" borderId="4" xfId="0" applyFont="1" applyBorder="1" applyAlignment="1"/>
    <xf numFmtId="0" fontId="6" fillId="0" borderId="24" xfId="0" applyFont="1" applyBorder="1" applyAlignment="1"/>
    <xf numFmtId="0" fontId="0" fillId="0" borderId="21" xfId="0" applyBorder="1" applyAlignment="1"/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6" fillId="0" borderId="26" xfId="0" applyFont="1" applyBorder="1" applyAlignment="1"/>
    <xf numFmtId="0" fontId="0" fillId="0" borderId="23" xfId="0" applyBorder="1" applyAlignment="1"/>
    <xf numFmtId="0" fontId="6" fillId="0" borderId="20" xfId="0" applyFont="1" applyBorder="1" applyAlignment="1"/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16" xfId="0" applyFont="1" applyBorder="1" applyAlignment="1"/>
    <xf numFmtId="0" fontId="0" fillId="0" borderId="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7" xfId="0" applyBorder="1" applyAlignment="1"/>
    <xf numFmtId="0" fontId="5" fillId="0" borderId="18" xfId="0" applyFont="1" applyBorder="1" applyAlignment="1"/>
    <xf numFmtId="0" fontId="0" fillId="0" borderId="1" xfId="0" applyBorder="1" applyAlignment="1"/>
    <xf numFmtId="0" fontId="0" fillId="0" borderId="19" xfId="0" applyBorder="1" applyAlignment="1"/>
    <xf numFmtId="0" fontId="0" fillId="0" borderId="16" xfId="0" applyBorder="1" applyAlignment="1"/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21F93C-4A3F-4DA6-8E6E-C73F5479F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2F850-B6CF-4EC0-B96E-8253DD1B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28EA3A-1321-4F42-BAB9-F21B499B1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2D18-B5DB-4CBB-90D7-61197A1D492C}">
  <sheetPr>
    <pageSetUpPr fitToPage="1"/>
  </sheetPr>
  <dimension ref="B1:K23"/>
  <sheetViews>
    <sheetView workbookViewId="0">
      <selection activeCell="K12" sqref="K12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43547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43541</v>
      </c>
      <c r="E11" s="15">
        <f>IF($I$4=0,"",$I$4-5)</f>
        <v>43542</v>
      </c>
      <c r="F11" s="15">
        <f>IF($I$4=0,"",$I$4-4)</f>
        <v>43543</v>
      </c>
      <c r="G11" s="15">
        <f>IF($I$4=0,"",$I$4-3)</f>
        <v>43544</v>
      </c>
      <c r="H11" s="15">
        <f>IF($I$4=0,"",$I$4-2)</f>
        <v>43545</v>
      </c>
      <c r="I11" s="15">
        <f>IF($I$4=0,"",$I$4-1)</f>
        <v>43546</v>
      </c>
      <c r="J11" s="15">
        <f>IF($I$4=0,"",$I$4)</f>
        <v>43547</v>
      </c>
      <c r="K11" s="16" t="s">
        <v>10</v>
      </c>
    </row>
    <row r="12" spans="2:11" ht="24.95" customHeight="1" x14ac:dyDescent="0.2">
      <c r="B12" s="26" t="s">
        <v>12</v>
      </c>
      <c r="C12" s="24" t="s">
        <v>24</v>
      </c>
      <c r="D12" s="9"/>
      <c r="E12" s="9"/>
      <c r="F12" s="7"/>
      <c r="G12" s="7">
        <v>0.25</v>
      </c>
      <c r="H12" s="9">
        <v>0.5</v>
      </c>
      <c r="I12" s="9">
        <v>0.25</v>
      </c>
      <c r="J12" s="9"/>
      <c r="K12" s="9">
        <f>D12+E12+F12+G12+H12+I12+J12</f>
        <v>1</v>
      </c>
    </row>
    <row r="13" spans="2:11" ht="24.95" customHeight="1" x14ac:dyDescent="0.2">
      <c r="B13" s="9" t="s">
        <v>22</v>
      </c>
      <c r="C13" s="24" t="s">
        <v>23</v>
      </c>
      <c r="D13" s="7"/>
      <c r="E13" s="7"/>
      <c r="F13" s="7"/>
      <c r="G13" s="7"/>
      <c r="H13" s="7">
        <v>0.5</v>
      </c>
      <c r="I13" s="7"/>
      <c r="J13" s="7"/>
      <c r="K13" s="9">
        <f>D13+E13+F13+G13+H13+I13+J13</f>
        <v>0.5</v>
      </c>
    </row>
    <row r="14" spans="2:11" ht="24.95" customHeight="1" x14ac:dyDescent="0.2">
      <c r="B14" s="7"/>
      <c r="C14" s="23"/>
      <c r="D14" s="7"/>
      <c r="E14" s="7"/>
      <c r="F14" s="7"/>
      <c r="G14" s="25"/>
      <c r="H14" s="7"/>
      <c r="I14" s="7"/>
      <c r="J14" s="7"/>
      <c r="K14" s="9">
        <f>D14+E14+F13+G13+H14+I14+J14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ref="K16:K21" si="0">D16+E16+F16+G16+H16+I16+J16</f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0.25</v>
      </c>
      <c r="H22" s="9">
        <f t="shared" ref="H22:J22" si="1">H12+H13+H14+H15+H16+H17+H18+H19+H21+H20</f>
        <v>1</v>
      </c>
      <c r="I22" s="9">
        <f t="shared" si="1"/>
        <v>0.25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91F6-21C9-41FE-8128-4B599F14F89A}">
  <sheetPr>
    <pageSetUpPr fitToPage="1"/>
  </sheetPr>
  <dimension ref="B1:K23"/>
  <sheetViews>
    <sheetView workbookViewId="0">
      <selection activeCell="H13" sqref="H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43687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43681</v>
      </c>
      <c r="E11" s="15">
        <f>IF($I$4=0,"",$I$4-5)</f>
        <v>43682</v>
      </c>
      <c r="F11" s="15">
        <f>IF($I$4=0,"",$I$4-4)</f>
        <v>43683</v>
      </c>
      <c r="G11" s="15">
        <f>IF($I$4=0,"",$I$4-3)</f>
        <v>43684</v>
      </c>
      <c r="H11" s="15">
        <f>IF($I$4=0,"",$I$4-2)</f>
        <v>43685</v>
      </c>
      <c r="I11" s="15">
        <f>IF($I$4=0,"",$I$4-1)</f>
        <v>43686</v>
      </c>
      <c r="J11" s="15">
        <f>IF($I$4=0,"",$I$4)</f>
        <v>43687</v>
      </c>
      <c r="K11" s="16" t="s">
        <v>10</v>
      </c>
    </row>
    <row r="12" spans="2:11" ht="24.95" customHeight="1" x14ac:dyDescent="0.2">
      <c r="B12" s="26" t="s">
        <v>12</v>
      </c>
      <c r="C12" s="35" t="s">
        <v>59</v>
      </c>
      <c r="D12" s="9"/>
      <c r="E12" s="9"/>
      <c r="F12" s="7">
        <v>0.5</v>
      </c>
      <c r="G12" s="7"/>
      <c r="H12" s="9"/>
      <c r="I12" s="9"/>
      <c r="J12" s="9"/>
      <c r="K12" s="9">
        <f>D12+E12+F12+G12+H12+I12+J12</f>
        <v>0.5</v>
      </c>
    </row>
    <row r="13" spans="2:11" ht="24.95" customHeight="1" x14ac:dyDescent="0.2">
      <c r="B13" t="s">
        <v>53</v>
      </c>
      <c r="C13" t="s">
        <v>59</v>
      </c>
      <c r="D13" s="7"/>
      <c r="E13" s="7">
        <v>1</v>
      </c>
      <c r="F13" s="7"/>
      <c r="G13" s="7"/>
      <c r="H13" s="7"/>
      <c r="I13" s="9"/>
      <c r="J13" s="7"/>
      <c r="K13" s="9">
        <f>D13+E13+F13+G13+H13+I13+J13</f>
        <v>1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1</v>
      </c>
      <c r="F22" s="9">
        <f>F12+F13+F15+F16+F17+F18+F19+F21+F20+F14</f>
        <v>0.5</v>
      </c>
      <c r="G22" s="9">
        <f>G12+G13+G15+G16+G17+G18+G19+G21+G20+G14</f>
        <v>0</v>
      </c>
      <c r="H22" s="9">
        <f t="shared" ref="H22:J22" si="1">H12+H13+H14+H15+H16+H17+H18+H19+H21+H20</f>
        <v>0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9087-1665-49A0-85F0-4A50EB62BC12}">
  <sheetPr>
    <pageSetUpPr fitToPage="1"/>
  </sheetPr>
  <dimension ref="B1:K23"/>
  <sheetViews>
    <sheetView workbookViewId="0">
      <selection activeCell="G13" sqref="G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43694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43688</v>
      </c>
      <c r="E11" s="15">
        <f>IF($I$4=0,"",$I$4-5)</f>
        <v>43689</v>
      </c>
      <c r="F11" s="15">
        <f>IF($I$4=0,"",$I$4-4)</f>
        <v>43690</v>
      </c>
      <c r="G11" s="15">
        <f>IF($I$4=0,"",$I$4-3)</f>
        <v>43691</v>
      </c>
      <c r="H11" s="15">
        <f>IF($I$4=0,"",$I$4-2)</f>
        <v>43692</v>
      </c>
      <c r="I11" s="15">
        <f>IF($I$4=0,"",$I$4-1)</f>
        <v>43693</v>
      </c>
      <c r="J11" s="15">
        <f>IF($I$4=0,"",$I$4)</f>
        <v>43694</v>
      </c>
      <c r="K11" s="16" t="s">
        <v>10</v>
      </c>
    </row>
    <row r="12" spans="2:11" ht="24.95" customHeight="1" x14ac:dyDescent="0.2">
      <c r="B12" s="26" t="s">
        <v>12</v>
      </c>
      <c r="C12" s="35" t="s">
        <v>59</v>
      </c>
      <c r="D12" s="9"/>
      <c r="E12" s="9"/>
      <c r="F12" s="7"/>
      <c r="G12" s="7">
        <v>1</v>
      </c>
      <c r="H12" s="9"/>
      <c r="I12" s="9"/>
      <c r="J12" s="9"/>
      <c r="K12" s="9">
        <f>D12+E12+F12+G12+H12+I12+J12</f>
        <v>1</v>
      </c>
    </row>
    <row r="13" spans="2:11" ht="24.95" customHeight="1" x14ac:dyDescent="0.2">
      <c r="B13" t="s">
        <v>53</v>
      </c>
      <c r="C13" t="s">
        <v>59</v>
      </c>
      <c r="D13" s="7"/>
      <c r="E13" s="7"/>
      <c r="F13" s="7"/>
      <c r="G13" s="7">
        <v>0.5</v>
      </c>
      <c r="H13" s="7"/>
      <c r="I13" s="9"/>
      <c r="J13" s="7"/>
      <c r="K13" s="9">
        <f>D13+E13+F13+G13+H13+I13+J13</f>
        <v>0.5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1.5</v>
      </c>
      <c r="H22" s="9">
        <f t="shared" ref="H22:J22" si="1">H12+H13+H14+H15+H16+H17+H18+H19+H21+H20</f>
        <v>0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611A-DC4F-49C3-8F32-3F74B735ACE7}">
  <sheetPr>
    <pageSetUpPr fitToPage="1"/>
  </sheetPr>
  <dimension ref="B1:K23"/>
  <sheetViews>
    <sheetView workbookViewId="0">
      <selection activeCell="I13" sqref="I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43708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43702</v>
      </c>
      <c r="E11" s="15">
        <f>IF($I$4=0,"",$I$4-5)</f>
        <v>43703</v>
      </c>
      <c r="F11" s="15">
        <f>IF($I$4=0,"",$I$4-4)</f>
        <v>43704</v>
      </c>
      <c r="G11" s="15">
        <f>IF($I$4=0,"",$I$4-3)</f>
        <v>43705</v>
      </c>
      <c r="H11" s="15">
        <f>IF($I$4=0,"",$I$4-2)</f>
        <v>43706</v>
      </c>
      <c r="I11" s="15">
        <f>IF($I$4=0,"",$I$4-1)</f>
        <v>43707</v>
      </c>
      <c r="J11" s="15">
        <f>IF($I$4=0,"",$I$4)</f>
        <v>43708</v>
      </c>
      <c r="K11" s="16" t="s">
        <v>10</v>
      </c>
    </row>
    <row r="12" spans="2:11" ht="24.95" customHeight="1" x14ac:dyDescent="0.2">
      <c r="B12" s="26" t="s">
        <v>12</v>
      </c>
      <c r="C12" s="35" t="s">
        <v>59</v>
      </c>
      <c r="D12" s="9"/>
      <c r="E12" s="9"/>
      <c r="F12" s="7"/>
      <c r="G12" s="7"/>
      <c r="H12" s="9"/>
      <c r="I12" s="9">
        <v>1</v>
      </c>
      <c r="J12" s="9"/>
      <c r="K12" s="9">
        <f>D12+E12+F12+G12+H12+I12+J12</f>
        <v>1</v>
      </c>
    </row>
    <row r="13" spans="2:11" ht="24.95" customHeight="1" x14ac:dyDescent="0.2">
      <c r="B13" t="s">
        <v>53</v>
      </c>
      <c r="C13" t="s">
        <v>59</v>
      </c>
      <c r="D13" s="7"/>
      <c r="E13" s="7"/>
      <c r="F13" s="7"/>
      <c r="G13" s="7"/>
      <c r="H13" s="7"/>
      <c r="I13" s="9"/>
      <c r="J13" s="7"/>
      <c r="K13" s="9">
        <f>D13+E13+F13+G13+H13+I13+J13</f>
        <v>0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0</v>
      </c>
      <c r="I22" s="9">
        <f t="shared" si="1"/>
        <v>1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6F22-AF1C-49AB-88CA-B5CD6373E386}">
  <sheetPr>
    <pageSetUpPr fitToPage="1"/>
  </sheetPr>
  <dimension ref="B1:N62"/>
  <sheetViews>
    <sheetView tabSelected="1"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4" t="s">
        <v>30</v>
      </c>
      <c r="C9" s="55"/>
      <c r="D9" s="2"/>
      <c r="E9" s="2"/>
      <c r="F9" s="2"/>
      <c r="G9" s="2"/>
      <c r="H9" s="2"/>
      <c r="I9" s="2"/>
      <c r="J9" s="2"/>
      <c r="K9" s="73" t="s">
        <v>31</v>
      </c>
      <c r="L9" s="74"/>
      <c r="M9" s="74"/>
      <c r="N9" s="75"/>
    </row>
    <row r="10" spans="2:14" ht="15" x14ac:dyDescent="0.2">
      <c r="B10" s="64" t="s">
        <v>34</v>
      </c>
      <c r="C10" s="65"/>
      <c r="D10" s="66"/>
      <c r="E10" s="66"/>
      <c r="F10" s="67"/>
      <c r="G10" s="2"/>
      <c r="H10" s="2"/>
      <c r="I10" s="2"/>
      <c r="J10" s="2"/>
      <c r="K10" s="69" t="s">
        <v>32</v>
      </c>
      <c r="L10" s="71"/>
      <c r="M10" s="69" t="s">
        <v>33</v>
      </c>
      <c r="N10" s="71"/>
    </row>
    <row r="11" spans="2:14" ht="15" x14ac:dyDescent="0.2">
      <c r="B11" s="64" t="s">
        <v>35</v>
      </c>
      <c r="C11" s="65"/>
      <c r="D11" s="65"/>
      <c r="E11" s="65"/>
      <c r="F11" s="68"/>
      <c r="G11" s="2"/>
      <c r="H11" s="2"/>
      <c r="I11" s="2"/>
      <c r="J11" s="2"/>
      <c r="K11" s="76">
        <v>43707</v>
      </c>
      <c r="L11" s="77"/>
      <c r="M11" s="80" t="s">
        <v>61</v>
      </c>
      <c r="N11" s="77"/>
    </row>
    <row r="12" spans="2:14" ht="15" x14ac:dyDescent="0.2">
      <c r="B12" s="64" t="s">
        <v>38</v>
      </c>
      <c r="C12" s="65"/>
      <c r="D12" s="65"/>
      <c r="E12" s="65"/>
      <c r="F12" s="68"/>
      <c r="G12" s="2"/>
      <c r="H12" s="2"/>
      <c r="I12" s="2"/>
      <c r="J12" s="2"/>
      <c r="K12" s="78"/>
      <c r="L12" s="79"/>
      <c r="M12" s="78"/>
      <c r="N12" s="79"/>
    </row>
    <row r="13" spans="2:14" ht="15" x14ac:dyDescent="0.2">
      <c r="B13" s="64" t="s">
        <v>36</v>
      </c>
      <c r="C13" s="65"/>
      <c r="D13" s="65"/>
      <c r="E13" s="65"/>
      <c r="F13" s="68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68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69" t="s">
        <v>37</v>
      </c>
      <c r="C15" s="70"/>
      <c r="D15" s="70"/>
      <c r="E15" s="70"/>
      <c r="F15" s="71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4" t="s">
        <v>39</v>
      </c>
      <c r="C18" s="55"/>
      <c r="D18" s="2"/>
      <c r="E18" s="60" t="s">
        <v>42</v>
      </c>
      <c r="F18" s="55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6">
        <v>2374</v>
      </c>
      <c r="C19" s="57"/>
      <c r="D19" s="2"/>
      <c r="E19" s="56" t="s">
        <v>43</v>
      </c>
      <c r="F19" s="61"/>
      <c r="G19" s="62"/>
      <c r="H19" s="62"/>
      <c r="I19" s="62"/>
      <c r="J19" s="63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58" t="s">
        <v>41</v>
      </c>
      <c r="C23" s="59"/>
      <c r="D23" s="2"/>
      <c r="E23" s="2"/>
      <c r="F23" s="2"/>
      <c r="G23" s="2"/>
      <c r="H23" s="2"/>
      <c r="I23" s="2"/>
      <c r="J23" s="41" t="s">
        <v>47</v>
      </c>
      <c r="K23" s="46" t="s">
        <v>48</v>
      </c>
      <c r="L23" s="46"/>
      <c r="M23" s="46" t="s">
        <v>49</v>
      </c>
      <c r="N23" s="47"/>
    </row>
    <row r="24" spans="2:14" ht="12.75" customHeight="1" x14ac:dyDescent="0.2">
      <c r="B24" s="51" t="s">
        <v>60</v>
      </c>
      <c r="C24" s="52"/>
      <c r="D24" s="52"/>
      <c r="E24" s="52"/>
      <c r="F24" s="52"/>
      <c r="G24" s="52"/>
      <c r="H24" s="52"/>
      <c r="I24" s="52"/>
      <c r="J24" s="40"/>
      <c r="K24" s="52"/>
      <c r="L24" s="52"/>
      <c r="M24" s="52"/>
      <c r="N24" s="52"/>
    </row>
    <row r="25" spans="2:14" ht="15" x14ac:dyDescent="0.2">
      <c r="B25" s="51" t="s">
        <v>45</v>
      </c>
      <c r="C25" s="52"/>
      <c r="D25" s="52"/>
      <c r="E25" s="52"/>
      <c r="F25" s="52"/>
      <c r="G25" s="52"/>
      <c r="H25" s="52"/>
      <c r="I25" s="52"/>
      <c r="J25" s="33">
        <f>'8-10-2019'!K23+'8-14-2019'!K23+'8-31-2019'!K12</f>
        <v>4</v>
      </c>
      <c r="K25" s="48">
        <v>135</v>
      </c>
      <c r="L25" s="49"/>
      <c r="M25" s="48">
        <f>J25*K25</f>
        <v>540</v>
      </c>
      <c r="N25" s="49"/>
    </row>
    <row r="26" spans="2:14" ht="15" x14ac:dyDescent="0.2">
      <c r="B26" s="51" t="s">
        <v>46</v>
      </c>
      <c r="C26" s="52"/>
      <c r="D26" s="52"/>
      <c r="E26" s="52"/>
      <c r="F26" s="52"/>
      <c r="G26" s="52"/>
      <c r="H26" s="52"/>
      <c r="I26" s="52"/>
      <c r="J26" s="33">
        <v>0</v>
      </c>
      <c r="K26" s="50">
        <v>85</v>
      </c>
      <c r="L26" s="50"/>
      <c r="M26" s="50">
        <f>J26*K26</f>
        <v>0</v>
      </c>
      <c r="N26" s="50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51" t="s">
        <v>50</v>
      </c>
      <c r="C62" s="52"/>
      <c r="D62" s="52"/>
      <c r="E62" s="52"/>
      <c r="F62" s="52"/>
      <c r="G62" s="52"/>
      <c r="H62" s="52"/>
      <c r="I62" s="52"/>
      <c r="J62" s="53" t="s">
        <v>51</v>
      </c>
      <c r="K62" s="52"/>
      <c r="L62" s="52"/>
      <c r="M62" s="50">
        <f>M25+M26</f>
        <v>540</v>
      </c>
      <c r="N62" s="50"/>
    </row>
  </sheetData>
  <mergeCells count="31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3:C23"/>
    <mergeCell ref="K23:L23"/>
    <mergeCell ref="M23:N23"/>
    <mergeCell ref="B24:I24"/>
    <mergeCell ref="K24:L24"/>
    <mergeCell ref="M24:N24"/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</mergeCells>
  <pageMargins left="0.45" right="0.2" top="0.25" bottom="0.25" header="0.1" footer="0.3"/>
  <pageSetup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3"/>
  <sheetViews>
    <sheetView topLeftCell="E1" workbookViewId="0">
      <selection activeCell="I14" sqref="I14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7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7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7" x14ac:dyDescent="0.2">
      <c r="B3" s="3" t="s">
        <v>9</v>
      </c>
    </row>
    <row r="4" spans="2:17" x14ac:dyDescent="0.2">
      <c r="F4" t="s">
        <v>0</v>
      </c>
      <c r="H4" s="1"/>
      <c r="I4" s="22">
        <v>43554</v>
      </c>
      <c r="J4" s="2"/>
    </row>
    <row r="5" spans="2:17" x14ac:dyDescent="0.2">
      <c r="C5" t="s">
        <v>16</v>
      </c>
      <c r="I5" s="10"/>
      <c r="J5" s="2"/>
    </row>
    <row r="6" spans="2:17" x14ac:dyDescent="0.2">
      <c r="B6" s="5" t="s">
        <v>15</v>
      </c>
      <c r="I6" s="10"/>
      <c r="J6" s="2"/>
    </row>
    <row r="7" spans="2:17" x14ac:dyDescent="0.2">
      <c r="D7" s="2"/>
      <c r="E7" s="2"/>
      <c r="F7" s="2"/>
      <c r="G7" s="2"/>
    </row>
    <row r="9" spans="2:17" ht="13.5" thickBot="1" x14ac:dyDescent="0.25"/>
    <row r="10" spans="2:17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7" ht="13.5" thickBot="1" x14ac:dyDescent="0.25">
      <c r="B11" s="18"/>
      <c r="C11" s="18"/>
      <c r="D11" s="15">
        <f>IF($I$4=0,"",$I$4-6)</f>
        <v>43548</v>
      </c>
      <c r="E11" s="15">
        <f>IF($I$4=0,"",$I$4-5)</f>
        <v>43549</v>
      </c>
      <c r="F11" s="15">
        <f>IF($I$4=0,"",$I$4-4)</f>
        <v>43550</v>
      </c>
      <c r="G11" s="15">
        <f>IF($I$4=0,"",$I$4-3)</f>
        <v>43551</v>
      </c>
      <c r="H11" s="15">
        <f>IF($I$4=0,"",$I$4-2)</f>
        <v>43552</v>
      </c>
      <c r="I11" s="15">
        <f>IF($I$4=0,"",$I$4-1)</f>
        <v>43553</v>
      </c>
      <c r="J11" s="15">
        <f>IF($I$4=0,"",$I$4)</f>
        <v>43554</v>
      </c>
      <c r="K11" s="16" t="s">
        <v>10</v>
      </c>
    </row>
    <row r="12" spans="2:17" ht="24.95" customHeight="1" x14ac:dyDescent="0.2">
      <c r="B12" s="26" t="s">
        <v>12</v>
      </c>
      <c r="C12" s="24" t="s">
        <v>24</v>
      </c>
      <c r="D12" s="9"/>
      <c r="E12" s="9"/>
      <c r="F12" s="7">
        <v>0.25</v>
      </c>
      <c r="G12" s="7">
        <v>0.25</v>
      </c>
      <c r="H12" s="9">
        <v>0.5</v>
      </c>
      <c r="I12" s="9">
        <v>1</v>
      </c>
      <c r="J12" s="9"/>
      <c r="K12" s="9">
        <f>D12+E12+F12+G12+H12+I12+J12</f>
        <v>2</v>
      </c>
      <c r="M12" t="s">
        <v>27</v>
      </c>
      <c r="O12" t="s">
        <v>28</v>
      </c>
      <c r="Q12">
        <f>'3-23-2019'!K12+'3-23-2019'!K13+'3-30-2019'!K12</f>
        <v>3.5</v>
      </c>
    </row>
    <row r="13" spans="2:17" ht="24.95" customHeight="1" x14ac:dyDescent="0.2">
      <c r="B13" t="s">
        <v>12</v>
      </c>
      <c r="C13" t="s">
        <v>26</v>
      </c>
      <c r="D13" s="7"/>
      <c r="E13" s="7"/>
      <c r="F13" s="7"/>
      <c r="G13" s="7"/>
      <c r="H13" s="7"/>
      <c r="I13" s="9">
        <v>4.5</v>
      </c>
      <c r="J13" s="7"/>
      <c r="K13" s="9">
        <f>D13+E13+F13+G13+H13+I13+J13</f>
        <v>4.5</v>
      </c>
      <c r="O13" t="s">
        <v>29</v>
      </c>
      <c r="Q13">
        <f>K13</f>
        <v>4.5</v>
      </c>
    </row>
    <row r="14" spans="2:17" ht="24.95" customHeight="1" x14ac:dyDescent="0.2">
      <c r="B14" s="9" t="s">
        <v>22</v>
      </c>
      <c r="C14" s="24" t="s">
        <v>25</v>
      </c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7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7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0.25</v>
      </c>
      <c r="G22" s="9">
        <f>G12+G13+G15+G16+G17+G18+G19+G21+G20+G14</f>
        <v>0.25</v>
      </c>
      <c r="H22" s="9">
        <f t="shared" ref="H22:J22" si="1">H12+H13+H14+H15+H16+H17+H18+H19+H21+H20</f>
        <v>0.5</v>
      </c>
      <c r="I22" s="9">
        <f t="shared" si="1"/>
        <v>5.5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6.5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6E70-75FF-49DA-A4DD-B7660AC672E6}">
  <sheetPr>
    <pageSetUpPr fitToPage="1"/>
  </sheetPr>
  <dimension ref="B1:N62"/>
  <sheetViews>
    <sheetView workbookViewId="0">
      <selection activeCell="D9" sqref="D9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4" t="s">
        <v>30</v>
      </c>
      <c r="C9" s="55"/>
      <c r="D9" s="2"/>
      <c r="E9" s="2"/>
      <c r="F9" s="2"/>
      <c r="G9" s="2"/>
      <c r="H9" s="2"/>
      <c r="I9" s="2"/>
      <c r="J9" s="2"/>
      <c r="K9" s="73" t="s">
        <v>31</v>
      </c>
      <c r="L9" s="74"/>
      <c r="M9" s="74"/>
      <c r="N9" s="75"/>
    </row>
    <row r="10" spans="2:14" ht="15" x14ac:dyDescent="0.2">
      <c r="B10" s="64" t="s">
        <v>34</v>
      </c>
      <c r="C10" s="65"/>
      <c r="D10" s="66"/>
      <c r="E10" s="66"/>
      <c r="F10" s="67"/>
      <c r="G10" s="2"/>
      <c r="H10" s="2"/>
      <c r="I10" s="2"/>
      <c r="J10" s="2"/>
      <c r="K10" s="69" t="s">
        <v>32</v>
      </c>
      <c r="L10" s="71"/>
      <c r="M10" s="69" t="s">
        <v>33</v>
      </c>
      <c r="N10" s="71"/>
    </row>
    <row r="11" spans="2:14" ht="15" x14ac:dyDescent="0.2">
      <c r="B11" s="64" t="s">
        <v>35</v>
      </c>
      <c r="C11" s="65"/>
      <c r="D11" s="65"/>
      <c r="E11" s="65"/>
      <c r="F11" s="68"/>
      <c r="G11" s="2"/>
      <c r="H11" s="2"/>
      <c r="I11" s="2"/>
      <c r="J11" s="2"/>
      <c r="K11" s="76">
        <v>43557</v>
      </c>
      <c r="L11" s="77"/>
      <c r="M11" s="80" t="s">
        <v>40</v>
      </c>
      <c r="N11" s="77"/>
    </row>
    <row r="12" spans="2:14" ht="15" x14ac:dyDescent="0.2">
      <c r="B12" s="64" t="s">
        <v>38</v>
      </c>
      <c r="C12" s="65"/>
      <c r="D12" s="65"/>
      <c r="E12" s="65"/>
      <c r="F12" s="68"/>
      <c r="G12" s="2"/>
      <c r="H12" s="2"/>
      <c r="I12" s="2"/>
      <c r="J12" s="2"/>
      <c r="K12" s="78"/>
      <c r="L12" s="79"/>
      <c r="M12" s="78"/>
      <c r="N12" s="79"/>
    </row>
    <row r="13" spans="2:14" ht="15" x14ac:dyDescent="0.2">
      <c r="B13" s="64" t="s">
        <v>36</v>
      </c>
      <c r="C13" s="65"/>
      <c r="D13" s="65"/>
      <c r="E13" s="65"/>
      <c r="F13" s="68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68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69" t="s">
        <v>37</v>
      </c>
      <c r="C15" s="70"/>
      <c r="D15" s="70"/>
      <c r="E15" s="70"/>
      <c r="F15" s="71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4" t="s">
        <v>39</v>
      </c>
      <c r="C18" s="55"/>
      <c r="D18" s="2"/>
      <c r="E18" s="60" t="s">
        <v>42</v>
      </c>
      <c r="F18" s="55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6">
        <v>2374</v>
      </c>
      <c r="C19" s="57"/>
      <c r="D19" s="2"/>
      <c r="E19" s="56" t="s">
        <v>43</v>
      </c>
      <c r="F19" s="61"/>
      <c r="G19" s="62"/>
      <c r="H19" s="62"/>
      <c r="I19" s="62"/>
      <c r="J19" s="63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58" t="s">
        <v>41</v>
      </c>
      <c r="C23" s="59"/>
      <c r="D23" s="2"/>
      <c r="E23" s="2"/>
      <c r="F23" s="2"/>
      <c r="G23" s="2"/>
      <c r="H23" s="2"/>
      <c r="I23" s="2"/>
      <c r="J23" s="34" t="s">
        <v>47</v>
      </c>
      <c r="K23" s="46" t="s">
        <v>48</v>
      </c>
      <c r="L23" s="46"/>
      <c r="M23" s="46" t="s">
        <v>49</v>
      </c>
      <c r="N23" s="47"/>
    </row>
    <row r="24" spans="2:14" ht="12.75" customHeight="1" x14ac:dyDescent="0.2">
      <c r="B24" s="51" t="s">
        <v>44</v>
      </c>
      <c r="C24" s="52"/>
      <c r="D24" s="52"/>
      <c r="E24" s="52"/>
      <c r="F24" s="52"/>
      <c r="G24" s="52"/>
      <c r="H24" s="52"/>
      <c r="I24" s="52"/>
      <c r="J24" s="32"/>
      <c r="K24" s="52"/>
      <c r="L24" s="52"/>
      <c r="M24" s="52"/>
      <c r="N24" s="52"/>
    </row>
    <row r="25" spans="2:14" ht="15" x14ac:dyDescent="0.2">
      <c r="B25" s="51" t="s">
        <v>45</v>
      </c>
      <c r="C25" s="52"/>
      <c r="D25" s="52"/>
      <c r="E25" s="52"/>
      <c r="F25" s="52"/>
      <c r="G25" s="52"/>
      <c r="H25" s="52"/>
      <c r="I25" s="52"/>
      <c r="J25" s="33">
        <f>'3-23-2019'!K12+'3-23-2019'!K13+'3-30-2019'!K12</f>
        <v>3.5</v>
      </c>
      <c r="K25" s="48">
        <v>135</v>
      </c>
      <c r="L25" s="49"/>
      <c r="M25" s="48">
        <f>J25*K25</f>
        <v>472.5</v>
      </c>
      <c r="N25" s="49"/>
    </row>
    <row r="26" spans="2:14" ht="15" x14ac:dyDescent="0.2">
      <c r="B26" s="51" t="s">
        <v>46</v>
      </c>
      <c r="C26" s="52"/>
      <c r="D26" s="52"/>
      <c r="E26" s="52"/>
      <c r="F26" s="52"/>
      <c r="G26" s="52"/>
      <c r="H26" s="52"/>
      <c r="I26" s="52"/>
      <c r="J26" s="33">
        <f>'3-30-2019'!K13</f>
        <v>4.5</v>
      </c>
      <c r="K26" s="50">
        <v>85</v>
      </c>
      <c r="L26" s="50"/>
      <c r="M26" s="50">
        <f>J26*K26</f>
        <v>382.5</v>
      </c>
      <c r="N26" s="50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51" t="s">
        <v>50</v>
      </c>
      <c r="C62" s="52"/>
      <c r="D62" s="52"/>
      <c r="E62" s="52"/>
      <c r="F62" s="52"/>
      <c r="G62" s="52"/>
      <c r="H62" s="52"/>
      <c r="I62" s="52"/>
      <c r="J62" s="53" t="s">
        <v>51</v>
      </c>
      <c r="K62" s="52"/>
      <c r="L62" s="52"/>
      <c r="M62" s="50">
        <f>M25+M26</f>
        <v>855</v>
      </c>
      <c r="N62" s="50"/>
    </row>
  </sheetData>
  <mergeCells count="31">
    <mergeCell ref="K10:L10"/>
    <mergeCell ref="M10:N10"/>
    <mergeCell ref="K9:N9"/>
    <mergeCell ref="K11:L12"/>
    <mergeCell ref="M11:N12"/>
    <mergeCell ref="B9:C9"/>
    <mergeCell ref="B18:C18"/>
    <mergeCell ref="B19:C19"/>
    <mergeCell ref="B23:C23"/>
    <mergeCell ref="E18:F18"/>
    <mergeCell ref="E19:J19"/>
    <mergeCell ref="B10:F10"/>
    <mergeCell ref="B11:F11"/>
    <mergeCell ref="B12:F12"/>
    <mergeCell ref="B13:F13"/>
    <mergeCell ref="B15:F15"/>
    <mergeCell ref="B14:F14"/>
    <mergeCell ref="B62:I62"/>
    <mergeCell ref="K24:L24"/>
    <mergeCell ref="M24:N24"/>
    <mergeCell ref="J62:L62"/>
    <mergeCell ref="M62:N62"/>
    <mergeCell ref="M23:N23"/>
    <mergeCell ref="M25:N25"/>
    <mergeCell ref="M26:N26"/>
    <mergeCell ref="K23:L23"/>
    <mergeCell ref="B24:I24"/>
    <mergeCell ref="B25:I25"/>
    <mergeCell ref="B26:I26"/>
    <mergeCell ref="K25:L25"/>
    <mergeCell ref="K26:L26"/>
  </mergeCells>
  <pageMargins left="0.45" right="0.2" top="0.25" bottom="0.25" header="0.1" footer="0.3"/>
  <pageSetup scale="8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F4E5-D10D-417F-8398-C3A14101E6CE}">
  <sheetPr>
    <pageSetUpPr fitToPage="1"/>
  </sheetPr>
  <dimension ref="B1:K23"/>
  <sheetViews>
    <sheetView topLeftCell="A7" workbookViewId="0">
      <selection activeCell="H15" sqref="H15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43561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43555</v>
      </c>
      <c r="E11" s="15">
        <f>IF($I$4=0,"",$I$4-5)</f>
        <v>43556</v>
      </c>
      <c r="F11" s="15">
        <f>IF($I$4=0,"",$I$4-4)</f>
        <v>43557</v>
      </c>
      <c r="G11" s="15">
        <f>IF($I$4=0,"",$I$4-3)</f>
        <v>43558</v>
      </c>
      <c r="H11" s="15">
        <f>IF($I$4=0,"",$I$4-2)</f>
        <v>43559</v>
      </c>
      <c r="I11" s="15">
        <f>IF($I$4=0,"",$I$4-1)</f>
        <v>43560</v>
      </c>
      <c r="J11" s="15">
        <f>IF($I$4=0,"",$I$4)</f>
        <v>43561</v>
      </c>
      <c r="K11" s="16" t="s">
        <v>10</v>
      </c>
    </row>
    <row r="12" spans="2:11" ht="24.95" customHeight="1" x14ac:dyDescent="0.2">
      <c r="B12" s="26" t="s">
        <v>12</v>
      </c>
      <c r="C12" s="35" t="s">
        <v>54</v>
      </c>
      <c r="D12" s="9"/>
      <c r="E12" s="9"/>
      <c r="F12" s="7"/>
      <c r="G12" s="7">
        <v>5.5</v>
      </c>
      <c r="H12" s="9"/>
      <c r="I12" s="9"/>
      <c r="J12" s="9"/>
      <c r="K12" s="9">
        <f>D12+E12+F12+G12+H12+I12+J12</f>
        <v>5.5</v>
      </c>
    </row>
    <row r="13" spans="2:11" ht="24.95" customHeight="1" x14ac:dyDescent="0.2">
      <c r="B13" t="s">
        <v>12</v>
      </c>
      <c r="C13" t="s">
        <v>52</v>
      </c>
      <c r="D13" s="7"/>
      <c r="E13" s="7"/>
      <c r="F13" s="7"/>
      <c r="G13" s="7">
        <v>3</v>
      </c>
      <c r="H13" s="7">
        <v>2</v>
      </c>
      <c r="I13" s="9"/>
      <c r="J13" s="7"/>
      <c r="K13" s="9">
        <f>D13+E13+F13+G13+H13+I13+J13</f>
        <v>5</v>
      </c>
    </row>
    <row r="14" spans="2:11" ht="24.95" customHeight="1" x14ac:dyDescent="0.2">
      <c r="B14" s="9" t="s">
        <v>12</v>
      </c>
      <c r="C14" s="24" t="s">
        <v>45</v>
      </c>
      <c r="D14" s="7"/>
      <c r="E14" s="7"/>
      <c r="F14" s="7"/>
      <c r="G14" s="25">
        <v>1</v>
      </c>
      <c r="H14" s="7">
        <v>2</v>
      </c>
      <c r="I14" s="7"/>
      <c r="J14" s="7"/>
      <c r="K14" s="9">
        <f t="shared" ref="K14:K21" si="0">D14+E14+F14+G14+H14+I14+J14</f>
        <v>3</v>
      </c>
    </row>
    <row r="15" spans="2:11" ht="24.95" customHeight="1" x14ac:dyDescent="0.2">
      <c r="B15" s="7" t="s">
        <v>53</v>
      </c>
      <c r="C15" s="7" t="s">
        <v>45</v>
      </c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9.5</v>
      </c>
      <c r="H22" s="9">
        <f t="shared" ref="H22:J22" si="1">H12+H13+H14+H15+H16+H17+H18+H19+H21+H20</f>
        <v>4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13.5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C13E-C401-45D9-9354-92019A11929C}">
  <sheetPr>
    <pageSetUpPr fitToPage="1"/>
  </sheetPr>
  <dimension ref="B1:K23"/>
  <sheetViews>
    <sheetView topLeftCell="A7" workbookViewId="0">
      <selection activeCell="H14" sqref="H14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43568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43562</v>
      </c>
      <c r="E11" s="15">
        <f>IF($I$4=0,"",$I$4-5)</f>
        <v>43563</v>
      </c>
      <c r="F11" s="15">
        <f>IF($I$4=0,"",$I$4-4)</f>
        <v>43564</v>
      </c>
      <c r="G11" s="15">
        <f>IF($I$4=0,"",$I$4-3)</f>
        <v>43565</v>
      </c>
      <c r="H11" s="15">
        <f>IF($I$4=0,"",$I$4-2)</f>
        <v>43566</v>
      </c>
      <c r="I11" s="15">
        <f>IF($I$4=0,"",$I$4-1)</f>
        <v>43567</v>
      </c>
      <c r="J11" s="15">
        <f>IF($I$4=0,"",$I$4)</f>
        <v>43568</v>
      </c>
      <c r="K11" s="16" t="s">
        <v>10</v>
      </c>
    </row>
    <row r="12" spans="2:11" ht="24.95" customHeight="1" x14ac:dyDescent="0.2">
      <c r="B12" s="26" t="s">
        <v>12</v>
      </c>
      <c r="C12" s="35" t="s">
        <v>54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4.95" customHeight="1" x14ac:dyDescent="0.2">
      <c r="B13" t="s">
        <v>12</v>
      </c>
      <c r="C13" t="s">
        <v>52</v>
      </c>
      <c r="D13" s="7"/>
      <c r="E13" s="7"/>
      <c r="F13" s="7"/>
      <c r="G13" s="7"/>
      <c r="H13" s="7">
        <v>5</v>
      </c>
      <c r="I13" s="9"/>
      <c r="J13" s="7"/>
      <c r="K13" s="9">
        <f>D13+E13+F13+G13+H13+I13+J13</f>
        <v>5</v>
      </c>
    </row>
    <row r="14" spans="2:11" ht="24.95" customHeight="1" x14ac:dyDescent="0.2">
      <c r="B14" s="9" t="s">
        <v>12</v>
      </c>
      <c r="C14" s="24" t="s">
        <v>45</v>
      </c>
      <c r="D14" s="7"/>
      <c r="E14" s="7"/>
      <c r="F14" s="7"/>
      <c r="G14" s="25">
        <v>3</v>
      </c>
      <c r="H14" s="7">
        <v>3</v>
      </c>
      <c r="I14" s="7"/>
      <c r="J14" s="7"/>
      <c r="K14" s="9">
        <f t="shared" ref="K14:K21" si="0">D14+E14+F14+G14+H14+I14+J14</f>
        <v>6</v>
      </c>
    </row>
    <row r="15" spans="2:11" ht="24.95" customHeight="1" x14ac:dyDescent="0.2">
      <c r="B15" s="7" t="s">
        <v>53</v>
      </c>
      <c r="C15" s="7" t="s">
        <v>45</v>
      </c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3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11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E467-2551-4B17-8457-B59ACE001927}">
  <sheetPr>
    <pageSetUpPr fitToPage="1"/>
  </sheetPr>
  <dimension ref="B1:K23"/>
  <sheetViews>
    <sheetView workbookViewId="0">
      <selection activeCell="H13" sqref="H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43575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43569</v>
      </c>
      <c r="E11" s="15">
        <f>IF($I$4=0,"",$I$4-5)</f>
        <v>43570</v>
      </c>
      <c r="F11" s="15">
        <f>IF($I$4=0,"",$I$4-4)</f>
        <v>43571</v>
      </c>
      <c r="G11" s="15">
        <f>IF($I$4=0,"",$I$4-3)</f>
        <v>43572</v>
      </c>
      <c r="H11" s="15">
        <f>IF($I$4=0,"",$I$4-2)</f>
        <v>43573</v>
      </c>
      <c r="I11" s="15">
        <f>IF($I$4=0,"",$I$4-1)</f>
        <v>43574</v>
      </c>
      <c r="J11" s="15">
        <f>IF($I$4=0,"",$I$4)</f>
        <v>43575</v>
      </c>
      <c r="K11" s="16" t="s">
        <v>10</v>
      </c>
    </row>
    <row r="12" spans="2:11" ht="24.95" customHeight="1" x14ac:dyDescent="0.2">
      <c r="B12" s="26" t="s">
        <v>12</v>
      </c>
      <c r="C12" s="24" t="s">
        <v>45</v>
      </c>
      <c r="D12" s="9"/>
      <c r="E12" s="9"/>
      <c r="F12" s="7"/>
      <c r="G12" s="7"/>
      <c r="H12" s="9">
        <v>1.5</v>
      </c>
      <c r="I12" s="9"/>
      <c r="J12" s="9"/>
      <c r="K12" s="9">
        <f>D12+E12+F12+G12+H12+I12+J12</f>
        <v>1.5</v>
      </c>
    </row>
    <row r="13" spans="2:11" ht="24.95" customHeight="1" x14ac:dyDescent="0.2">
      <c r="B13" s="7" t="s">
        <v>53</v>
      </c>
      <c r="C13" s="7" t="s">
        <v>45</v>
      </c>
      <c r="D13" s="7"/>
      <c r="E13" s="7"/>
      <c r="F13" s="7"/>
      <c r="G13" s="7"/>
      <c r="H13" s="7"/>
      <c r="I13" s="9"/>
      <c r="J13" s="7"/>
      <c r="K13" s="9">
        <f>D13+E13+F13+G13+H13+I13+J13</f>
        <v>0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1.5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4" t="s">
        <v>30</v>
      </c>
      <c r="C9" s="55"/>
      <c r="D9" s="2"/>
      <c r="E9" s="2"/>
      <c r="F9" s="2"/>
      <c r="G9" s="2"/>
      <c r="H9" s="2"/>
      <c r="I9" s="2"/>
      <c r="J9" s="2"/>
      <c r="K9" s="73" t="s">
        <v>31</v>
      </c>
      <c r="L9" s="74"/>
      <c r="M9" s="74"/>
      <c r="N9" s="75"/>
    </row>
    <row r="10" spans="2:14" ht="15" x14ac:dyDescent="0.2">
      <c r="B10" s="64" t="s">
        <v>34</v>
      </c>
      <c r="C10" s="65"/>
      <c r="D10" s="66"/>
      <c r="E10" s="66"/>
      <c r="F10" s="67"/>
      <c r="G10" s="2"/>
      <c r="H10" s="2"/>
      <c r="I10" s="2"/>
      <c r="J10" s="2"/>
      <c r="K10" s="69" t="s">
        <v>32</v>
      </c>
      <c r="L10" s="71"/>
      <c r="M10" s="69" t="s">
        <v>33</v>
      </c>
      <c r="N10" s="71"/>
    </row>
    <row r="11" spans="2:14" ht="15" x14ac:dyDescent="0.2">
      <c r="B11" s="64" t="s">
        <v>35</v>
      </c>
      <c r="C11" s="65"/>
      <c r="D11" s="65"/>
      <c r="E11" s="65"/>
      <c r="F11" s="68"/>
      <c r="G11" s="2"/>
      <c r="H11" s="2"/>
      <c r="I11" s="2"/>
      <c r="J11" s="2"/>
      <c r="K11" s="76">
        <v>43587</v>
      </c>
      <c r="L11" s="77"/>
      <c r="M11" s="80" t="s">
        <v>56</v>
      </c>
      <c r="N11" s="77"/>
    </row>
    <row r="12" spans="2:14" ht="15" x14ac:dyDescent="0.2">
      <c r="B12" s="64" t="s">
        <v>38</v>
      </c>
      <c r="C12" s="65"/>
      <c r="D12" s="65"/>
      <c r="E12" s="65"/>
      <c r="F12" s="68"/>
      <c r="G12" s="2"/>
      <c r="H12" s="2"/>
      <c r="I12" s="2"/>
      <c r="J12" s="2"/>
      <c r="K12" s="78"/>
      <c r="L12" s="79"/>
      <c r="M12" s="78"/>
      <c r="N12" s="79"/>
    </row>
    <row r="13" spans="2:14" ht="15" x14ac:dyDescent="0.2">
      <c r="B13" s="64" t="s">
        <v>36</v>
      </c>
      <c r="C13" s="65"/>
      <c r="D13" s="65"/>
      <c r="E13" s="65"/>
      <c r="F13" s="68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68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69" t="s">
        <v>37</v>
      </c>
      <c r="C15" s="70"/>
      <c r="D15" s="70"/>
      <c r="E15" s="70"/>
      <c r="F15" s="71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4" t="s">
        <v>39</v>
      </c>
      <c r="C18" s="55"/>
      <c r="D18" s="2"/>
      <c r="E18" s="60" t="s">
        <v>42</v>
      </c>
      <c r="F18" s="55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6">
        <v>2374</v>
      </c>
      <c r="C19" s="57"/>
      <c r="D19" s="2"/>
      <c r="E19" s="56" t="s">
        <v>43</v>
      </c>
      <c r="F19" s="61"/>
      <c r="G19" s="62"/>
      <c r="H19" s="62"/>
      <c r="I19" s="62"/>
      <c r="J19" s="63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58" t="s">
        <v>41</v>
      </c>
      <c r="C23" s="59"/>
      <c r="D23" s="2"/>
      <c r="E23" s="2"/>
      <c r="F23" s="2"/>
      <c r="G23" s="2"/>
      <c r="H23" s="2"/>
      <c r="I23" s="2"/>
      <c r="J23" s="37" t="s">
        <v>47</v>
      </c>
      <c r="K23" s="46" t="s">
        <v>48</v>
      </c>
      <c r="L23" s="46"/>
      <c r="M23" s="46" t="s">
        <v>49</v>
      </c>
      <c r="N23" s="47"/>
    </row>
    <row r="24" spans="2:14" ht="12.75" customHeight="1" x14ac:dyDescent="0.2">
      <c r="B24" s="51" t="s">
        <v>55</v>
      </c>
      <c r="C24" s="52"/>
      <c r="D24" s="52"/>
      <c r="E24" s="52"/>
      <c r="F24" s="52"/>
      <c r="G24" s="52"/>
      <c r="H24" s="52"/>
      <c r="I24" s="52"/>
      <c r="J24" s="36"/>
      <c r="K24" s="52"/>
      <c r="L24" s="52"/>
      <c r="M24" s="52"/>
      <c r="N24" s="52"/>
    </row>
    <row r="25" spans="2:14" ht="15" x14ac:dyDescent="0.2">
      <c r="B25" s="51" t="s">
        <v>45</v>
      </c>
      <c r="C25" s="52"/>
      <c r="D25" s="52"/>
      <c r="E25" s="52"/>
      <c r="F25" s="52"/>
      <c r="G25" s="52"/>
      <c r="H25" s="52"/>
      <c r="I25" s="52"/>
      <c r="J25" s="33">
        <f>'4-6-2019'!K12+'4-6-2019'!K14+'4-13-2019'!K14+'4-20-2019'!K12</f>
        <v>16</v>
      </c>
      <c r="K25" s="48">
        <v>135</v>
      </c>
      <c r="L25" s="49"/>
      <c r="M25" s="48">
        <f>J25*K25</f>
        <v>2160</v>
      </c>
      <c r="N25" s="49"/>
    </row>
    <row r="26" spans="2:14" ht="15" x14ac:dyDescent="0.2">
      <c r="B26" s="51" t="s">
        <v>46</v>
      </c>
      <c r="C26" s="52"/>
      <c r="D26" s="52"/>
      <c r="E26" s="52"/>
      <c r="F26" s="52"/>
      <c r="G26" s="52"/>
      <c r="H26" s="52"/>
      <c r="I26" s="52"/>
      <c r="J26" s="33">
        <f>'4-6-2019'!K13+'4-13-2019'!K13</f>
        <v>10</v>
      </c>
      <c r="K26" s="50">
        <v>85</v>
      </c>
      <c r="L26" s="50"/>
      <c r="M26" s="50">
        <f>J26*K26</f>
        <v>850</v>
      </c>
      <c r="N26" s="50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51" t="s">
        <v>50</v>
      </c>
      <c r="C62" s="52"/>
      <c r="D62" s="52"/>
      <c r="E62" s="52"/>
      <c r="F62" s="52"/>
      <c r="G62" s="52"/>
      <c r="H62" s="52"/>
      <c r="I62" s="52"/>
      <c r="J62" s="53" t="s">
        <v>51</v>
      </c>
      <c r="K62" s="52"/>
      <c r="L62" s="52"/>
      <c r="M62" s="50">
        <f>M25+M26</f>
        <v>3010</v>
      </c>
      <c r="N62" s="50"/>
    </row>
  </sheetData>
  <mergeCells count="31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3:C23"/>
    <mergeCell ref="K23:L23"/>
    <mergeCell ref="M23:N23"/>
    <mergeCell ref="B24:I24"/>
    <mergeCell ref="K24:L24"/>
    <mergeCell ref="M24:N24"/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</mergeCells>
  <pageMargins left="0.45" right="0.2" top="0.25" bottom="0.25" header="0.1" footer="0.3"/>
  <pageSetup scale="8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686C-ABC6-4348-B784-E10D70950032}">
  <sheetPr>
    <pageSetUpPr fitToPage="1"/>
  </sheetPr>
  <dimension ref="B1:K23"/>
  <sheetViews>
    <sheetView workbookViewId="0">
      <selection activeCell="I16" sqref="I16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43603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43597</v>
      </c>
      <c r="E11" s="15">
        <f>IF($I$4=0,"",$I$4-5)</f>
        <v>43598</v>
      </c>
      <c r="F11" s="15">
        <f>IF($I$4=0,"",$I$4-4)</f>
        <v>43599</v>
      </c>
      <c r="G11" s="15">
        <f>IF($I$4=0,"",$I$4-3)</f>
        <v>43600</v>
      </c>
      <c r="H11" s="15">
        <f>IF($I$4=0,"",$I$4-2)</f>
        <v>43601</v>
      </c>
      <c r="I11" s="15">
        <f>IF($I$4=0,"",$I$4-1)</f>
        <v>43602</v>
      </c>
      <c r="J11" s="15">
        <f>IF($I$4=0,"",$I$4)</f>
        <v>43603</v>
      </c>
      <c r="K11" s="16" t="s">
        <v>10</v>
      </c>
    </row>
    <row r="12" spans="2:11" ht="24.95" customHeight="1" x14ac:dyDescent="0.2">
      <c r="B12" s="26" t="s">
        <v>12</v>
      </c>
      <c r="C12" s="35" t="s">
        <v>57</v>
      </c>
      <c r="D12" s="9"/>
      <c r="E12" s="9"/>
      <c r="F12" s="7"/>
      <c r="G12" s="7"/>
      <c r="H12" s="9">
        <v>8</v>
      </c>
      <c r="I12" s="9"/>
      <c r="J12" s="9"/>
      <c r="K12" s="9">
        <f>D12+E12+F12+G12+H12+I12+J12</f>
        <v>8</v>
      </c>
    </row>
    <row r="13" spans="2:11" ht="24.95" customHeight="1" x14ac:dyDescent="0.2">
      <c r="B13" t="s">
        <v>12</v>
      </c>
      <c r="C13" t="s">
        <v>52</v>
      </c>
      <c r="D13" s="7"/>
      <c r="E13" s="7"/>
      <c r="F13" s="7"/>
      <c r="G13" s="7"/>
      <c r="H13" s="7"/>
      <c r="I13" s="9"/>
      <c r="J13" s="7"/>
      <c r="K13" s="9">
        <f>D13+E13+F13+G13+H13+I13+J13</f>
        <v>0</v>
      </c>
    </row>
    <row r="14" spans="2:11" ht="24.95" customHeight="1" x14ac:dyDescent="0.2">
      <c r="B14" s="9" t="s">
        <v>12</v>
      </c>
      <c r="C14" s="24" t="s">
        <v>45</v>
      </c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 t="s">
        <v>53</v>
      </c>
      <c r="C15" s="7" t="s">
        <v>45</v>
      </c>
      <c r="D15" s="7"/>
      <c r="E15" s="7"/>
      <c r="F15" s="7"/>
      <c r="G15" s="7"/>
      <c r="H15" s="7"/>
      <c r="I15" s="7">
        <v>1.5</v>
      </c>
      <c r="J15" s="7"/>
      <c r="K15" s="9">
        <f t="shared" si="0"/>
        <v>1.5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8</v>
      </c>
      <c r="I22" s="9">
        <f t="shared" si="1"/>
        <v>1.5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9.5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C1BD-AD80-468C-AB4A-96ABD1AF2C0F}">
  <sheetPr>
    <pageSetUpPr fitToPage="1"/>
  </sheetPr>
  <dimension ref="B1:N62"/>
  <sheetViews>
    <sheetView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4" t="s">
        <v>30</v>
      </c>
      <c r="C9" s="55"/>
      <c r="D9" s="2"/>
      <c r="E9" s="2"/>
      <c r="F9" s="2"/>
      <c r="G9" s="2"/>
      <c r="H9" s="2"/>
      <c r="I9" s="2"/>
      <c r="J9" s="2"/>
      <c r="K9" s="73" t="s">
        <v>31</v>
      </c>
      <c r="L9" s="74"/>
      <c r="M9" s="74"/>
      <c r="N9" s="75"/>
    </row>
    <row r="10" spans="2:14" ht="15" x14ac:dyDescent="0.2">
      <c r="B10" s="64" t="s">
        <v>34</v>
      </c>
      <c r="C10" s="65"/>
      <c r="D10" s="66"/>
      <c r="E10" s="66"/>
      <c r="F10" s="67"/>
      <c r="G10" s="2"/>
      <c r="H10" s="2"/>
      <c r="I10" s="2"/>
      <c r="J10" s="2"/>
      <c r="K10" s="69" t="s">
        <v>32</v>
      </c>
      <c r="L10" s="71"/>
      <c r="M10" s="69" t="s">
        <v>33</v>
      </c>
      <c r="N10" s="71"/>
    </row>
    <row r="11" spans="2:14" ht="15" x14ac:dyDescent="0.2">
      <c r="B11" s="64" t="s">
        <v>35</v>
      </c>
      <c r="C11" s="65"/>
      <c r="D11" s="65"/>
      <c r="E11" s="65"/>
      <c r="F11" s="68"/>
      <c r="G11" s="2"/>
      <c r="H11" s="2"/>
      <c r="I11" s="2"/>
      <c r="J11" s="2"/>
      <c r="K11" s="76">
        <v>43614</v>
      </c>
      <c r="L11" s="77"/>
      <c r="M11" s="80" t="s">
        <v>58</v>
      </c>
      <c r="N11" s="77"/>
    </row>
    <row r="12" spans="2:14" ht="15" x14ac:dyDescent="0.2">
      <c r="B12" s="64" t="s">
        <v>38</v>
      </c>
      <c r="C12" s="65"/>
      <c r="D12" s="65"/>
      <c r="E12" s="65"/>
      <c r="F12" s="68"/>
      <c r="G12" s="2"/>
      <c r="H12" s="2"/>
      <c r="I12" s="2"/>
      <c r="J12" s="2"/>
      <c r="K12" s="78"/>
      <c r="L12" s="79"/>
      <c r="M12" s="78"/>
      <c r="N12" s="79"/>
    </row>
    <row r="13" spans="2:14" ht="15" x14ac:dyDescent="0.2">
      <c r="B13" s="64" t="s">
        <v>36</v>
      </c>
      <c r="C13" s="65"/>
      <c r="D13" s="65"/>
      <c r="E13" s="65"/>
      <c r="F13" s="68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68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69" t="s">
        <v>37</v>
      </c>
      <c r="C15" s="70"/>
      <c r="D15" s="70"/>
      <c r="E15" s="70"/>
      <c r="F15" s="71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4" t="s">
        <v>39</v>
      </c>
      <c r="C18" s="55"/>
      <c r="D18" s="2"/>
      <c r="E18" s="60" t="s">
        <v>42</v>
      </c>
      <c r="F18" s="55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6">
        <v>2374</v>
      </c>
      <c r="C19" s="57"/>
      <c r="D19" s="2"/>
      <c r="E19" s="56" t="s">
        <v>43</v>
      </c>
      <c r="F19" s="61"/>
      <c r="G19" s="62"/>
      <c r="H19" s="62"/>
      <c r="I19" s="62"/>
      <c r="J19" s="63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58" t="s">
        <v>41</v>
      </c>
      <c r="C23" s="59"/>
      <c r="D23" s="2"/>
      <c r="E23" s="2"/>
      <c r="F23" s="2"/>
      <c r="G23" s="2"/>
      <c r="H23" s="2"/>
      <c r="I23" s="2"/>
      <c r="J23" s="39" t="s">
        <v>47</v>
      </c>
      <c r="K23" s="46" t="s">
        <v>48</v>
      </c>
      <c r="L23" s="46"/>
      <c r="M23" s="46" t="s">
        <v>49</v>
      </c>
      <c r="N23" s="47"/>
    </row>
    <row r="24" spans="2:14" ht="12.75" customHeight="1" x14ac:dyDescent="0.2">
      <c r="B24" s="51" t="s">
        <v>55</v>
      </c>
      <c r="C24" s="52"/>
      <c r="D24" s="52"/>
      <c r="E24" s="52"/>
      <c r="F24" s="52"/>
      <c r="G24" s="52"/>
      <c r="H24" s="52"/>
      <c r="I24" s="52"/>
      <c r="J24" s="38"/>
      <c r="K24" s="52"/>
      <c r="L24" s="52"/>
      <c r="M24" s="52"/>
      <c r="N24" s="52"/>
    </row>
    <row r="25" spans="2:14" ht="15" x14ac:dyDescent="0.2">
      <c r="B25" s="51" t="s">
        <v>45</v>
      </c>
      <c r="C25" s="52"/>
      <c r="D25" s="52"/>
      <c r="E25" s="52"/>
      <c r="F25" s="52"/>
      <c r="G25" s="52"/>
      <c r="H25" s="52"/>
      <c r="I25" s="52"/>
      <c r="J25" s="33">
        <f>'5-18-2019'!K12+'5-18-2019'!K15</f>
        <v>9.5</v>
      </c>
      <c r="K25" s="48">
        <v>135</v>
      </c>
      <c r="L25" s="49"/>
      <c r="M25" s="48">
        <f>J25*K25</f>
        <v>1282.5</v>
      </c>
      <c r="N25" s="49"/>
    </row>
    <row r="26" spans="2:14" ht="15" x14ac:dyDescent="0.2">
      <c r="B26" s="51" t="s">
        <v>46</v>
      </c>
      <c r="C26" s="52"/>
      <c r="D26" s="52"/>
      <c r="E26" s="52"/>
      <c r="F26" s="52"/>
      <c r="G26" s="52"/>
      <c r="H26" s="52"/>
      <c r="I26" s="52"/>
      <c r="J26" s="33">
        <v>0</v>
      </c>
      <c r="K26" s="50">
        <v>85</v>
      </c>
      <c r="L26" s="50"/>
      <c r="M26" s="50">
        <f>J26*K26</f>
        <v>0</v>
      </c>
      <c r="N26" s="50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51" t="s">
        <v>50</v>
      </c>
      <c r="C62" s="52"/>
      <c r="D62" s="52"/>
      <c r="E62" s="52"/>
      <c r="F62" s="52"/>
      <c r="G62" s="52"/>
      <c r="H62" s="52"/>
      <c r="I62" s="52"/>
      <c r="J62" s="53" t="s">
        <v>51</v>
      </c>
      <c r="K62" s="52"/>
      <c r="L62" s="52"/>
      <c r="M62" s="50">
        <f>M25+M26</f>
        <v>1282.5</v>
      </c>
      <c r="N62" s="50"/>
    </row>
  </sheetData>
  <mergeCells count="31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3:C23"/>
    <mergeCell ref="K23:L23"/>
    <mergeCell ref="M23:N23"/>
    <mergeCell ref="B24:I24"/>
    <mergeCell ref="K24:L24"/>
    <mergeCell ref="M24:N24"/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3-23-2019</vt:lpstr>
      <vt:lpstr>3-30-2019</vt:lpstr>
      <vt:lpstr>March Invoice</vt:lpstr>
      <vt:lpstr>4-6-2019</vt:lpstr>
      <vt:lpstr>4-13-2019</vt:lpstr>
      <vt:lpstr>4-20-2019</vt:lpstr>
      <vt:lpstr>April Invoice</vt:lpstr>
      <vt:lpstr>5-18-2019</vt:lpstr>
      <vt:lpstr>May Invoice</vt:lpstr>
      <vt:lpstr>8-10-2019</vt:lpstr>
      <vt:lpstr>8-14-2019</vt:lpstr>
      <vt:lpstr>8-31-2019</vt:lpstr>
      <vt:lpstr>August Invoice</vt:lpstr>
      <vt:lpstr>'April Invoice'!Print_Area</vt:lpstr>
      <vt:lpstr>'August Invoice'!Print_Area</vt:lpstr>
      <vt:lpstr>'March Invoice'!Print_Area</vt:lpstr>
      <vt:lpstr>'May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2019-08-30T16:48:16Z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