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- Schools Private\2466 - La Key Academy\Documents\Engineering\Structural\"/>
    </mc:Choice>
  </mc:AlternateContent>
  <xr:revisionPtr revIDLastSave="0" documentId="13_ncr:1_{01B53112-242D-441B-9941-B8EB196E6256}" xr6:coauthVersionLast="47" xr6:coauthVersionMax="47" xr10:uidLastSave="{00000000-0000-0000-0000-000000000000}"/>
  <bookViews>
    <workbookView xWindow="840" yWindow="1425" windowWidth="23565" windowHeight="13245" xr2:uid="{7E80F3CF-2E1E-44FF-A7F1-21061E9E64E9}"/>
  </bookViews>
  <sheets>
    <sheet name="Wind Long Side" sheetId="1" r:id="rId1"/>
    <sheet name="Wind Short 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G22" i="1"/>
  <c r="E20" i="1"/>
  <c r="C20" i="1"/>
  <c r="H38" i="2"/>
  <c r="F38" i="2"/>
  <c r="D38" i="2"/>
  <c r="I19" i="2"/>
  <c r="H19" i="2"/>
  <c r="G19" i="2"/>
  <c r="F19" i="2"/>
  <c r="E17" i="2"/>
  <c r="H8" i="2"/>
  <c r="H7" i="2"/>
  <c r="H6" i="2"/>
  <c r="C9" i="2" s="1"/>
  <c r="D16" i="2" s="1"/>
  <c r="B39" i="1"/>
  <c r="F42" i="1" s="1"/>
  <c r="B38" i="1"/>
  <c r="F38" i="1" s="1"/>
  <c r="F41" i="1" s="1"/>
  <c r="F44" i="1" l="1"/>
  <c r="B16" i="2"/>
  <c r="B19" i="2" s="1"/>
  <c r="C16" i="2"/>
  <c r="C19" i="2" s="1"/>
  <c r="I19" i="1"/>
  <c r="H19" i="1"/>
  <c r="G19" i="1"/>
  <c r="F19" i="1"/>
  <c r="E17" i="1"/>
  <c r="H8" i="1"/>
  <c r="H7" i="1"/>
  <c r="H6" i="1"/>
  <c r="C9" i="1" s="1"/>
  <c r="C16" i="1" s="1"/>
  <c r="C19" i="1" s="1"/>
  <c r="D19" i="2" l="1"/>
  <c r="G21" i="2" s="1"/>
  <c r="G34" i="2" s="1"/>
  <c r="E16" i="2"/>
  <c r="E19" i="2" s="1"/>
  <c r="D16" i="1"/>
  <c r="D19" i="1" s="1"/>
  <c r="B16" i="1"/>
  <c r="B19" i="1" s="1"/>
  <c r="E16" i="1" l="1"/>
  <c r="E19" i="1" s="1"/>
  <c r="H44" i="1" l="1"/>
  <c r="F50" i="1" s="1"/>
</calcChain>
</file>

<file path=xl/sharedStrings.xml><?xml version="1.0" encoding="utf-8"?>
<sst xmlns="http://schemas.openxmlformats.org/spreadsheetml/2006/main" count="114" uniqueCount="64">
  <si>
    <t>Overall Building Size =</t>
  </si>
  <si>
    <t xml:space="preserve">ft long x </t>
  </si>
  <si>
    <t>ft wide</t>
  </si>
  <si>
    <r>
      <rPr>
        <i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= 10 % of least horizontal dimension or 0.4</t>
    </r>
    <r>
      <rPr>
        <i/>
        <sz val="12"/>
        <color theme="1"/>
        <rFont val="Arial"/>
        <family val="2"/>
      </rPr>
      <t>h</t>
    </r>
    <r>
      <rPr>
        <sz val="12"/>
        <color theme="1"/>
        <rFont val="Arial"/>
        <family val="2"/>
      </rPr>
      <t>; which ever is smaller. But not less than 4% of least horizontal dimension or 3 ft</t>
    </r>
  </si>
  <si>
    <t>10% of least horizontal dimension =</t>
  </si>
  <si>
    <t>ft</t>
  </si>
  <si>
    <r>
      <t>0.4</t>
    </r>
    <r>
      <rPr>
        <i/>
        <sz val="12"/>
        <color theme="1"/>
        <rFont val="Arial"/>
        <family val="2"/>
      </rPr>
      <t>h</t>
    </r>
    <r>
      <rPr>
        <sz val="12"/>
        <color theme="1"/>
        <rFont val="Arial"/>
        <family val="2"/>
      </rPr>
      <t xml:space="preserve"> =</t>
    </r>
  </si>
  <si>
    <r>
      <t>Building mean height (</t>
    </r>
    <r>
      <rPr>
        <i/>
        <sz val="12"/>
        <color theme="1"/>
        <rFont val="Arial"/>
        <family val="2"/>
      </rPr>
      <t>h</t>
    </r>
    <r>
      <rPr>
        <sz val="12"/>
        <color theme="1"/>
        <rFont val="Arial"/>
        <family val="2"/>
      </rPr>
      <t>) =</t>
    </r>
  </si>
  <si>
    <t xml:space="preserve">ft  </t>
  </si>
  <si>
    <t>4% of least horizontal dimension =</t>
  </si>
  <si>
    <r>
      <t xml:space="preserve">Therefore </t>
    </r>
    <r>
      <rPr>
        <i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=</t>
    </r>
  </si>
  <si>
    <r>
      <t>This means that each end of the building carries the loads of A for a distance of 2</t>
    </r>
    <r>
      <rPr>
        <i/>
        <sz val="12"/>
        <color theme="1"/>
        <rFont val="Arial"/>
        <family val="2"/>
      </rPr>
      <t>a</t>
    </r>
  </si>
  <si>
    <t>A</t>
  </si>
  <si>
    <t>B</t>
  </si>
  <si>
    <t>C</t>
  </si>
  <si>
    <t>D</t>
  </si>
  <si>
    <t>E</t>
  </si>
  <si>
    <t>F</t>
  </si>
  <si>
    <t>G</t>
  </si>
  <si>
    <t>H</t>
  </si>
  <si>
    <t>The following are calculations are from MWFRS Wind Loads; (+) numbers act toward and (-) numbers act away from the normal surfaces</t>
  </si>
  <si>
    <t>Loads psf</t>
  </si>
  <si>
    <t>Length, ft</t>
  </si>
  <si>
    <t>Height, ft</t>
  </si>
  <si>
    <t>Pressure #</t>
  </si>
  <si>
    <t xml:space="preserve">Shear is calculated using </t>
  </si>
  <si>
    <t>v</t>
  </si>
  <si>
    <t xml:space="preserve">  = allowable shear capacity per unit length (lb/ft)</t>
  </si>
  <si>
    <t>V</t>
  </si>
  <si>
    <t xml:space="preserve">  = total allowable shear capacity of wall (lb)</t>
  </si>
  <si>
    <t xml:space="preserve">  = sum of lengths of full-height sheathing segments</t>
  </si>
  <si>
    <r>
      <t>V =</t>
    </r>
    <r>
      <rPr>
        <i/>
        <sz val="12"/>
        <color theme="1"/>
        <rFont val="Arial"/>
        <family val="2"/>
      </rPr>
      <t xml:space="preserve"> v</t>
    </r>
    <r>
      <rPr>
        <sz val="12"/>
        <color theme="1"/>
        <rFont val="Arial"/>
        <family val="2"/>
      </rPr>
      <t xml:space="preserve"> Σ</t>
    </r>
    <r>
      <rPr>
        <i/>
        <sz val="12"/>
        <color theme="1"/>
        <rFont val="Arial"/>
        <family val="2"/>
      </rPr>
      <t>b</t>
    </r>
    <r>
      <rPr>
        <i/>
        <vertAlign val="subscript"/>
        <sz val="12"/>
        <color theme="1"/>
        <rFont val="Arial"/>
        <family val="2"/>
      </rPr>
      <t>i</t>
    </r>
  </si>
  <si>
    <r>
      <t>Σ</t>
    </r>
    <r>
      <rPr>
        <i/>
        <sz val="12"/>
        <color theme="1"/>
        <rFont val="Arial"/>
        <family val="2"/>
      </rPr>
      <t>b</t>
    </r>
    <r>
      <rPr>
        <i/>
        <vertAlign val="subscript"/>
        <sz val="12"/>
        <color theme="1"/>
        <rFont val="Arial"/>
        <family val="2"/>
      </rPr>
      <t>i</t>
    </r>
  </si>
  <si>
    <t>plf of shear</t>
  </si>
  <si>
    <r>
      <t>Using 15/32" CDX Plywood, 10d (3" x 0.148" common or 3" x 0.128 galv box nails) and the nail pattern around perimeter of plywood is 4" the pressure available to act in shear (</t>
    </r>
    <r>
      <rPr>
        <i/>
        <sz val="12"/>
        <color theme="1"/>
        <rFont val="Arial"/>
        <family val="2"/>
      </rPr>
      <t>v</t>
    </r>
    <r>
      <rPr>
        <sz val="12"/>
        <color theme="1"/>
        <rFont val="Arial"/>
        <family val="2"/>
      </rPr>
      <t xml:space="preserve">) is equal to </t>
    </r>
  </si>
  <si>
    <t>linear ft in length</t>
  </si>
  <si>
    <t>Each end of the long side of the building will be supporting 1/2 load =</t>
  </si>
  <si>
    <t>#</t>
  </si>
  <si>
    <t>Each interior shear wall is</t>
  </si>
  <si>
    <t>V interior=</t>
  </si>
  <si>
    <t xml:space="preserve"># (lb) with one side plywood and </t>
  </si>
  <si>
    <t># (lb) with plywood each side</t>
  </si>
  <si>
    <t>V exterior=</t>
  </si>
  <si>
    <t>Each exterior shear wall is</t>
  </si>
  <si>
    <t># (lb) with one side plywood</t>
  </si>
  <si>
    <t>Total =</t>
  </si>
  <si>
    <t>2 interior shear walls with plywood both sides</t>
  </si>
  <si>
    <t>End Wall acting in shear with plywood one side</t>
  </si>
  <si>
    <t>Each Long Side of the building will be supporting full load for the Wind hitting the Short Side=</t>
  </si>
  <si>
    <t>Each side of the short wall will support 1/2 the wind load</t>
  </si>
  <si>
    <t>Calculate the length of long wall needed to support 1/2 the wind load.  Divide 1/2 the load by the capacity of the shear wall per linear ft.</t>
  </si>
  <si>
    <t xml:space="preserve">#    / </t>
  </si>
  <si>
    <t xml:space="preserve">plf    = </t>
  </si>
  <si>
    <t>linear ft</t>
  </si>
  <si>
    <t>#    &lt;</t>
  </si>
  <si>
    <t xml:space="preserve">Add a Drag Strut beam between interior Shear Walls, across the hall.  </t>
  </si>
  <si>
    <t>Transfering load to non used Shear Wall on opposite side of hallway.</t>
  </si>
  <si>
    <t xml:space="preserve">There are two shear walls on each side of the building.  The total additional load required to be </t>
  </si>
  <si>
    <t>transferred on the Drag Strut beam  =</t>
  </si>
  <si>
    <t xml:space="preserve">Therfore the Drag Strut beam must transfer </t>
  </si>
  <si>
    <t>plf to the opposite wall on the other</t>
  </si>
  <si>
    <t>side of the hallway</t>
  </si>
  <si>
    <t xml:space="preserve">A single 2x12,  8'-6" long can support only 1,512#; however, double 2x12, 8'-6" long can support 6,952# </t>
  </si>
  <si>
    <t>Use double 2x12's nailed together along with double 2x12 Simpson hanger and a strap on top of beam.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</si>
</sst>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" x14ac:knownFonts="1"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vertAlign val="sub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13</xdr:row>
      <xdr:rowOff>0</xdr:rowOff>
    </xdr:from>
    <xdr:to>
      <xdr:col>19</xdr:col>
      <xdr:colOff>742950</xdr:colOff>
      <xdr:row>64</xdr:row>
      <xdr:rowOff>38100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7831807-D439-4FC6-8EF4-67255971C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2476500"/>
          <a:ext cx="6838950" cy="1001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13</xdr:row>
      <xdr:rowOff>0</xdr:rowOff>
    </xdr:from>
    <xdr:to>
      <xdr:col>19</xdr:col>
      <xdr:colOff>742950</xdr:colOff>
      <xdr:row>64</xdr:row>
      <xdr:rowOff>38100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3013F01-9FBC-4F23-A97E-C34F12114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2476500"/>
          <a:ext cx="6838950" cy="1001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4638B-C534-4794-80CE-7E661225ACE9}">
  <dimension ref="A1:I59"/>
  <sheetViews>
    <sheetView tabSelected="1" workbookViewId="0">
      <selection activeCell="F55" sqref="F55"/>
    </sheetView>
  </sheetViews>
  <sheetFormatPr defaultRowHeight="15" x14ac:dyDescent="0.2"/>
  <cols>
    <col min="5" max="5" width="10.5546875" customWidth="1"/>
  </cols>
  <sheetData>
    <row r="1" spans="1:9" x14ac:dyDescent="0.2">
      <c r="A1" t="s">
        <v>0</v>
      </c>
      <c r="D1">
        <v>224</v>
      </c>
      <c r="E1" t="s">
        <v>1</v>
      </c>
      <c r="F1">
        <v>61</v>
      </c>
      <c r="G1" t="s">
        <v>2</v>
      </c>
    </row>
    <row r="2" spans="1:9" x14ac:dyDescent="0.2">
      <c r="A2" t="s">
        <v>7</v>
      </c>
      <c r="D2">
        <v>18.39</v>
      </c>
      <c r="E2" t="s">
        <v>8</v>
      </c>
    </row>
    <row r="5" spans="1:9" x14ac:dyDescent="0.2">
      <c r="A5" t="s">
        <v>3</v>
      </c>
    </row>
    <row r="6" spans="1:9" x14ac:dyDescent="0.2">
      <c r="B6" t="s">
        <v>4</v>
      </c>
      <c r="H6" s="1">
        <f>0.1*F1</f>
        <v>6.1000000000000005</v>
      </c>
      <c r="I6" t="s">
        <v>5</v>
      </c>
    </row>
    <row r="7" spans="1:9" x14ac:dyDescent="0.2">
      <c r="B7" t="s">
        <v>6</v>
      </c>
      <c r="H7" s="1">
        <f>D2*0.4</f>
        <v>7.3560000000000008</v>
      </c>
      <c r="I7" t="s">
        <v>5</v>
      </c>
    </row>
    <row r="8" spans="1:9" x14ac:dyDescent="0.2">
      <c r="B8" t="s">
        <v>9</v>
      </c>
      <c r="H8" s="1">
        <f>0.04*F1</f>
        <v>2.44</v>
      </c>
      <c r="I8" t="s">
        <v>5</v>
      </c>
    </row>
    <row r="9" spans="1:9" x14ac:dyDescent="0.2">
      <c r="A9" t="s">
        <v>10</v>
      </c>
      <c r="C9" s="1">
        <f>H6</f>
        <v>6.1000000000000005</v>
      </c>
      <c r="D9" t="s">
        <v>5</v>
      </c>
      <c r="H9" s="1"/>
    </row>
    <row r="10" spans="1:9" x14ac:dyDescent="0.2">
      <c r="A10" t="s">
        <v>11</v>
      </c>
    </row>
    <row r="12" spans="1:9" x14ac:dyDescent="0.2">
      <c r="A12" s="11" t="s">
        <v>20</v>
      </c>
      <c r="B12" s="11"/>
      <c r="C12" s="11"/>
      <c r="D12" s="11"/>
      <c r="E12" s="11"/>
      <c r="F12" s="11"/>
      <c r="G12" s="11"/>
      <c r="H12" s="11"/>
      <c r="I12" s="11"/>
    </row>
    <row r="13" spans="1:9" x14ac:dyDescent="0.2">
      <c r="A13" s="11"/>
      <c r="B13" s="11"/>
      <c r="C13" s="11"/>
      <c r="D13" s="11"/>
      <c r="E13" s="11"/>
      <c r="F13" s="11"/>
      <c r="G13" s="11"/>
      <c r="H13" s="11"/>
      <c r="I13" s="11"/>
    </row>
    <row r="14" spans="1:9" x14ac:dyDescent="0.2">
      <c r="B14" s="2" t="s">
        <v>12</v>
      </c>
      <c r="C14" s="2" t="s">
        <v>13</v>
      </c>
      <c r="D14" s="2" t="s">
        <v>14</v>
      </c>
      <c r="E14" s="2" t="s">
        <v>15</v>
      </c>
      <c r="F14" s="2" t="s">
        <v>16</v>
      </c>
      <c r="G14" s="2" t="s">
        <v>17</v>
      </c>
      <c r="H14" s="2" t="s">
        <v>18</v>
      </c>
      <c r="I14" s="2" t="s">
        <v>19</v>
      </c>
    </row>
    <row r="15" spans="1:9" x14ac:dyDescent="0.2">
      <c r="A15" t="s">
        <v>21</v>
      </c>
      <c r="B15" s="1">
        <v>36.200000000000003</v>
      </c>
      <c r="C15" s="1">
        <v>46.2</v>
      </c>
      <c r="D15" s="1">
        <v>26.2</v>
      </c>
      <c r="E15" s="1">
        <v>32.1</v>
      </c>
      <c r="F15" s="1">
        <v>-48.1</v>
      </c>
      <c r="G15" s="1">
        <v>-33.5</v>
      </c>
      <c r="H15" s="1">
        <v>-33.5</v>
      </c>
      <c r="I15" s="1">
        <v>-25.4</v>
      </c>
    </row>
    <row r="16" spans="1:9" x14ac:dyDescent="0.2">
      <c r="A16" t="s">
        <v>22</v>
      </c>
      <c r="B16" s="3">
        <f>C9</f>
        <v>6.1000000000000005</v>
      </c>
      <c r="C16" s="3">
        <f>C9</f>
        <v>6.1000000000000005</v>
      </c>
      <c r="D16" s="3">
        <f>D1-C9</f>
        <v>217.9</v>
      </c>
      <c r="E16" s="3">
        <f>D16</f>
        <v>217.9</v>
      </c>
      <c r="F16" s="3"/>
      <c r="G16" s="3"/>
      <c r="H16" s="3"/>
      <c r="I16" s="3"/>
    </row>
    <row r="17" spans="1:9" x14ac:dyDescent="0.2">
      <c r="A17" t="s">
        <v>23</v>
      </c>
      <c r="B17" s="3">
        <v>11.95</v>
      </c>
      <c r="C17" s="3">
        <v>12.89</v>
      </c>
      <c r="D17" s="3">
        <v>11.95</v>
      </c>
      <c r="E17" s="3">
        <f>C17</f>
        <v>12.89</v>
      </c>
      <c r="F17" s="3"/>
      <c r="G17" s="3"/>
      <c r="H17" s="3"/>
      <c r="I17" s="3"/>
    </row>
    <row r="18" spans="1:9" x14ac:dyDescent="0.2">
      <c r="B18" s="3"/>
      <c r="C18" s="3"/>
      <c r="D18" s="3"/>
      <c r="E18" s="3"/>
      <c r="F18" s="3"/>
      <c r="G18" s="3"/>
      <c r="H18" s="3"/>
      <c r="I18" s="3"/>
    </row>
    <row r="19" spans="1:9" x14ac:dyDescent="0.2">
      <c r="A19" t="s">
        <v>24</v>
      </c>
      <c r="B19" s="4">
        <f>B15*B16*B17</f>
        <v>2638.7990000000004</v>
      </c>
      <c r="C19" s="4">
        <f t="shared" ref="C19:I19" si="0">C15*C16*C17</f>
        <v>3632.6598000000008</v>
      </c>
      <c r="D19" s="4">
        <f t="shared" si="0"/>
        <v>68222.310999999987</v>
      </c>
      <c r="E19" s="4">
        <f t="shared" si="0"/>
        <v>90160.265100000004</v>
      </c>
      <c r="F19" s="4">
        <f t="shared" si="0"/>
        <v>0</v>
      </c>
      <c r="G19" s="4">
        <f t="shared" si="0"/>
        <v>0</v>
      </c>
      <c r="H19" s="4">
        <f t="shared" si="0"/>
        <v>0</v>
      </c>
      <c r="I19" s="4">
        <f t="shared" si="0"/>
        <v>0</v>
      </c>
    </row>
    <row r="20" spans="1:9" x14ac:dyDescent="0.2">
      <c r="C20">
        <f>0.58*C19</f>
        <v>2106.9426840000006</v>
      </c>
      <c r="E20">
        <f>0.58*E19</f>
        <v>52292.953757999996</v>
      </c>
    </row>
    <row r="22" spans="1:9" x14ac:dyDescent="0.2">
      <c r="A22" t="s">
        <v>36</v>
      </c>
      <c r="G22" s="9">
        <f>B19+(D19/2)+(ABS(0.58*C19))+(ABS(0.58*E19))</f>
        <v>91149.85094199999</v>
      </c>
      <c r="H22" t="s">
        <v>37</v>
      </c>
    </row>
    <row r="24" spans="1:9" x14ac:dyDescent="0.2">
      <c r="G24" s="9"/>
    </row>
    <row r="26" spans="1:9" x14ac:dyDescent="0.2">
      <c r="A26" t="s">
        <v>25</v>
      </c>
    </row>
    <row r="27" spans="1:9" ht="19.5" x14ac:dyDescent="0.35">
      <c r="A27" t="s">
        <v>31</v>
      </c>
    </row>
    <row r="28" spans="1:9" x14ac:dyDescent="0.2">
      <c r="A28" t="s">
        <v>28</v>
      </c>
      <c r="B28" t="s">
        <v>29</v>
      </c>
    </row>
    <row r="29" spans="1:9" x14ac:dyDescent="0.2">
      <c r="A29" s="6" t="s">
        <v>26</v>
      </c>
      <c r="B29" t="s">
        <v>27</v>
      </c>
    </row>
    <row r="30" spans="1:9" ht="15.75" customHeight="1" x14ac:dyDescent="0.35">
      <c r="A30" s="5" t="s">
        <v>32</v>
      </c>
      <c r="B30" t="s">
        <v>30</v>
      </c>
    </row>
    <row r="32" spans="1:9" x14ac:dyDescent="0.2">
      <c r="A32" s="11" t="s">
        <v>34</v>
      </c>
      <c r="B32" s="11"/>
      <c r="C32" s="11"/>
      <c r="D32" s="11"/>
      <c r="E32" s="11"/>
      <c r="F32" s="11"/>
      <c r="G32" s="11"/>
      <c r="H32" s="11"/>
      <c r="I32" s="11"/>
    </row>
    <row r="33" spans="1:9" x14ac:dyDescent="0.2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30" x14ac:dyDescent="0.2">
      <c r="A34" s="5"/>
      <c r="B34" s="5"/>
      <c r="C34" s="5"/>
      <c r="D34" s="5"/>
      <c r="E34" s="5"/>
      <c r="F34" s="5"/>
      <c r="G34" s="5"/>
      <c r="H34" s="5">
        <v>460</v>
      </c>
      <c r="I34" s="5" t="s">
        <v>33</v>
      </c>
    </row>
    <row r="35" spans="1:9" x14ac:dyDescent="0.2">
      <c r="A35" t="s">
        <v>38</v>
      </c>
      <c r="F35">
        <v>24</v>
      </c>
      <c r="G35" t="s">
        <v>35</v>
      </c>
    </row>
    <row r="36" spans="1:9" x14ac:dyDescent="0.2">
      <c r="A36" t="s">
        <v>43</v>
      </c>
      <c r="F36">
        <v>36</v>
      </c>
      <c r="G36" t="s">
        <v>35</v>
      </c>
    </row>
    <row r="38" spans="1:9" x14ac:dyDescent="0.2">
      <c r="A38" s="7" t="s">
        <v>39</v>
      </c>
      <c r="B38" s="8">
        <f>H34*F35</f>
        <v>11040</v>
      </c>
      <c r="C38" t="s">
        <v>40</v>
      </c>
      <c r="F38" s="8">
        <f>B38*2</f>
        <v>22080</v>
      </c>
      <c r="G38" t="s">
        <v>41</v>
      </c>
    </row>
    <row r="39" spans="1:9" x14ac:dyDescent="0.2">
      <c r="A39" s="7" t="s">
        <v>42</v>
      </c>
      <c r="B39" s="8">
        <f>H34*F36</f>
        <v>16560</v>
      </c>
      <c r="C39" t="s">
        <v>44</v>
      </c>
      <c r="F39" s="8"/>
    </row>
    <row r="41" spans="1:9" x14ac:dyDescent="0.2">
      <c r="A41" t="s">
        <v>46</v>
      </c>
      <c r="F41" s="8">
        <f>F38*2</f>
        <v>44160</v>
      </c>
      <c r="G41" t="s">
        <v>37</v>
      </c>
    </row>
    <row r="42" spans="1:9" x14ac:dyDescent="0.2">
      <c r="A42" t="s">
        <v>47</v>
      </c>
      <c r="F42" s="8">
        <f>B39</f>
        <v>16560</v>
      </c>
      <c r="G42" t="s">
        <v>37</v>
      </c>
    </row>
    <row r="43" spans="1:9" x14ac:dyDescent="0.2">
      <c r="F43" s="8"/>
    </row>
    <row r="44" spans="1:9" x14ac:dyDescent="0.2">
      <c r="E44" t="s">
        <v>45</v>
      </c>
      <c r="F44" s="8">
        <f>F41+F42</f>
        <v>60720</v>
      </c>
      <c r="G44" s="2" t="s">
        <v>54</v>
      </c>
      <c r="H44" s="9">
        <f>G22</f>
        <v>91149.85094199999</v>
      </c>
      <c r="I44" t="s">
        <v>37</v>
      </c>
    </row>
    <row r="46" spans="1:9" x14ac:dyDescent="0.2">
      <c r="A46" t="s">
        <v>55</v>
      </c>
    </row>
    <row r="47" spans="1:9" x14ac:dyDescent="0.2">
      <c r="A47" t="s">
        <v>56</v>
      </c>
    </row>
    <row r="49" spans="1:7" x14ac:dyDescent="0.2">
      <c r="A49" t="s">
        <v>57</v>
      </c>
    </row>
    <row r="50" spans="1:7" x14ac:dyDescent="0.2">
      <c r="A50" t="s">
        <v>58</v>
      </c>
      <c r="F50" s="9">
        <f>(H44-F44)/2</f>
        <v>15214.925470999995</v>
      </c>
      <c r="G50" t="s">
        <v>37</v>
      </c>
    </row>
    <row r="52" spans="1:7" x14ac:dyDescent="0.2">
      <c r="A52" t="s">
        <v>38</v>
      </c>
      <c r="F52">
        <v>24</v>
      </c>
      <c r="G52" t="s">
        <v>35</v>
      </c>
    </row>
    <row r="54" spans="1:7" x14ac:dyDescent="0.2">
      <c r="A54" t="s">
        <v>59</v>
      </c>
      <c r="F54" s="1">
        <f>F50/F52</f>
        <v>633.95522795833313</v>
      </c>
      <c r="G54" t="s">
        <v>60</v>
      </c>
    </row>
    <row r="55" spans="1:7" x14ac:dyDescent="0.2">
      <c r="G55" t="s">
        <v>61</v>
      </c>
    </row>
    <row r="57" spans="1:7" x14ac:dyDescent="0.2">
      <c r="A57" t="s">
        <v>62</v>
      </c>
    </row>
    <row r="59" spans="1:7" x14ac:dyDescent="0.2">
      <c r="A59" t="s">
        <v>63</v>
      </c>
    </row>
  </sheetData>
  <mergeCells count="2">
    <mergeCell ref="A12:I13"/>
    <mergeCell ref="A32:I33"/>
  </mergeCells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83433-412A-4D1D-9097-3ABF8BE1BB0B}">
  <dimension ref="A1:I38"/>
  <sheetViews>
    <sheetView topLeftCell="A19" workbookViewId="0">
      <selection activeCell="H38" sqref="H38"/>
    </sheetView>
  </sheetViews>
  <sheetFormatPr defaultRowHeight="15" x14ac:dyDescent="0.2"/>
  <cols>
    <col min="5" max="5" width="10.5546875" customWidth="1"/>
    <col min="7" max="7" width="11.44140625" bestFit="1" customWidth="1"/>
  </cols>
  <sheetData>
    <row r="1" spans="1:9" x14ac:dyDescent="0.2">
      <c r="A1" t="s">
        <v>0</v>
      </c>
      <c r="D1">
        <v>224</v>
      </c>
      <c r="E1" t="s">
        <v>1</v>
      </c>
      <c r="F1">
        <v>61</v>
      </c>
      <c r="G1" t="s">
        <v>2</v>
      </c>
    </row>
    <row r="2" spans="1:9" x14ac:dyDescent="0.2">
      <c r="A2" t="s">
        <v>7</v>
      </c>
      <c r="D2">
        <v>18.39</v>
      </c>
      <c r="E2" t="s">
        <v>8</v>
      </c>
    </row>
    <row r="5" spans="1:9" x14ac:dyDescent="0.2">
      <c r="A5" t="s">
        <v>3</v>
      </c>
    </row>
    <row r="6" spans="1:9" x14ac:dyDescent="0.2">
      <c r="B6" t="s">
        <v>4</v>
      </c>
      <c r="H6" s="1">
        <f>0.1*F1</f>
        <v>6.1000000000000005</v>
      </c>
      <c r="I6" t="s">
        <v>5</v>
      </c>
    </row>
    <row r="7" spans="1:9" x14ac:dyDescent="0.2">
      <c r="B7" t="s">
        <v>6</v>
      </c>
      <c r="H7" s="1">
        <f>D2*0.4</f>
        <v>7.3560000000000008</v>
      </c>
      <c r="I7" t="s">
        <v>5</v>
      </c>
    </row>
    <row r="8" spans="1:9" x14ac:dyDescent="0.2">
      <c r="B8" t="s">
        <v>9</v>
      </c>
      <c r="H8" s="1">
        <f>0.04*F1</f>
        <v>2.44</v>
      </c>
      <c r="I8" t="s">
        <v>5</v>
      </c>
    </row>
    <row r="9" spans="1:9" x14ac:dyDescent="0.2">
      <c r="A9" t="s">
        <v>10</v>
      </c>
      <c r="C9" s="1">
        <f>H6</f>
        <v>6.1000000000000005</v>
      </c>
      <c r="D9" t="s">
        <v>5</v>
      </c>
      <c r="H9" s="1"/>
    </row>
    <row r="10" spans="1:9" x14ac:dyDescent="0.2">
      <c r="A10" t="s">
        <v>11</v>
      </c>
    </row>
    <row r="12" spans="1:9" x14ac:dyDescent="0.2">
      <c r="A12" s="11" t="s">
        <v>20</v>
      </c>
      <c r="B12" s="11"/>
      <c r="C12" s="11"/>
      <c r="D12" s="11"/>
      <c r="E12" s="11"/>
      <c r="F12" s="11"/>
      <c r="G12" s="11"/>
      <c r="H12" s="11"/>
      <c r="I12" s="11"/>
    </row>
    <row r="13" spans="1:9" x14ac:dyDescent="0.2">
      <c r="A13" s="11"/>
      <c r="B13" s="11"/>
      <c r="C13" s="11"/>
      <c r="D13" s="11"/>
      <c r="E13" s="11"/>
      <c r="F13" s="11"/>
      <c r="G13" s="11"/>
      <c r="H13" s="11"/>
      <c r="I13" s="11"/>
    </row>
    <row r="14" spans="1:9" x14ac:dyDescent="0.2">
      <c r="B14" s="2" t="s">
        <v>12</v>
      </c>
      <c r="C14" s="2" t="s">
        <v>13</v>
      </c>
      <c r="D14" s="2" t="s">
        <v>14</v>
      </c>
      <c r="E14" s="2" t="s">
        <v>15</v>
      </c>
      <c r="F14" s="2" t="s">
        <v>16</v>
      </c>
      <c r="G14" s="2" t="s">
        <v>17</v>
      </c>
      <c r="H14" s="2" t="s">
        <v>18</v>
      </c>
      <c r="I14" s="2" t="s">
        <v>19</v>
      </c>
    </row>
    <row r="15" spans="1:9" x14ac:dyDescent="0.2">
      <c r="A15" t="s">
        <v>21</v>
      </c>
      <c r="B15" s="1">
        <v>55.5</v>
      </c>
      <c r="C15" s="1">
        <v>-14.7</v>
      </c>
      <c r="D15" s="1">
        <v>37</v>
      </c>
      <c r="E15" s="1">
        <v>-8.1</v>
      </c>
      <c r="F15" s="1">
        <v>-48.1</v>
      </c>
      <c r="G15" s="1">
        <v>-33.5</v>
      </c>
      <c r="H15" s="1">
        <v>-33.5</v>
      </c>
      <c r="I15" s="1">
        <v>-25.4</v>
      </c>
    </row>
    <row r="16" spans="1:9" x14ac:dyDescent="0.2">
      <c r="A16" t="s">
        <v>22</v>
      </c>
      <c r="B16" s="3">
        <f>C9</f>
        <v>6.1000000000000005</v>
      </c>
      <c r="C16" s="3">
        <f>C9</f>
        <v>6.1000000000000005</v>
      </c>
      <c r="D16" s="3">
        <f>F1-C9</f>
        <v>54.9</v>
      </c>
      <c r="E16" s="3">
        <f>D16</f>
        <v>54.9</v>
      </c>
      <c r="F16" s="3"/>
      <c r="G16" s="3"/>
      <c r="H16" s="3"/>
      <c r="I16" s="3"/>
    </row>
    <row r="17" spans="1:9" x14ac:dyDescent="0.2">
      <c r="A17" t="s">
        <v>23</v>
      </c>
      <c r="B17" s="3">
        <v>11.95</v>
      </c>
      <c r="C17" s="3">
        <v>12.89</v>
      </c>
      <c r="D17" s="3">
        <v>11.95</v>
      </c>
      <c r="E17" s="3">
        <f>C17</f>
        <v>12.89</v>
      </c>
      <c r="F17" s="3"/>
      <c r="G17" s="3"/>
      <c r="H17" s="3"/>
      <c r="I17" s="3"/>
    </row>
    <row r="18" spans="1:9" x14ac:dyDescent="0.2">
      <c r="B18" s="3"/>
      <c r="C18" s="3"/>
      <c r="D18" s="3"/>
      <c r="E18" s="3"/>
      <c r="F18" s="3"/>
      <c r="G18" s="3"/>
      <c r="H18" s="3"/>
      <c r="I18" s="3"/>
    </row>
    <row r="19" spans="1:9" x14ac:dyDescent="0.2">
      <c r="A19" t="s">
        <v>24</v>
      </c>
      <c r="B19" s="4">
        <f>B15*B16*B17</f>
        <v>4045.6724999999997</v>
      </c>
      <c r="C19" s="4">
        <f t="shared" ref="C19:I19" si="0">C15*C16*C17</f>
        <v>-1155.8463000000002</v>
      </c>
      <c r="D19" s="4">
        <f t="shared" si="0"/>
        <v>24274.034999999996</v>
      </c>
      <c r="E19" s="4">
        <f t="shared" si="0"/>
        <v>-5732.0540999999994</v>
      </c>
      <c r="F19" s="4">
        <f t="shared" si="0"/>
        <v>0</v>
      </c>
      <c r="G19" s="4">
        <f t="shared" si="0"/>
        <v>0</v>
      </c>
      <c r="H19" s="4">
        <f t="shared" si="0"/>
        <v>0</v>
      </c>
      <c r="I19" s="4">
        <f t="shared" si="0"/>
        <v>0</v>
      </c>
    </row>
    <row r="21" spans="1:9" x14ac:dyDescent="0.2">
      <c r="A21" s="11" t="s">
        <v>48</v>
      </c>
      <c r="B21" s="11"/>
      <c r="C21" s="11"/>
      <c r="D21" s="11"/>
      <c r="E21" s="11"/>
      <c r="F21" s="11"/>
      <c r="G21" s="9">
        <f>B19+(D19)+(ABS(C19))+(ABS(E19))</f>
        <v>35207.607899999995</v>
      </c>
      <c r="H21" t="s">
        <v>37</v>
      </c>
    </row>
    <row r="22" spans="1:9" x14ac:dyDescent="0.2">
      <c r="A22" s="11"/>
      <c r="B22" s="11"/>
      <c r="C22" s="11"/>
      <c r="D22" s="11"/>
      <c r="E22" s="11"/>
      <c r="F22" s="11"/>
    </row>
    <row r="23" spans="1:9" x14ac:dyDescent="0.2">
      <c r="G23" s="9"/>
    </row>
    <row r="25" spans="1:9" x14ac:dyDescent="0.2">
      <c r="A25" t="s">
        <v>25</v>
      </c>
    </row>
    <row r="26" spans="1:9" ht="19.5" x14ac:dyDescent="0.35">
      <c r="A26" t="s">
        <v>31</v>
      </c>
    </row>
    <row r="27" spans="1:9" x14ac:dyDescent="0.2">
      <c r="A27" t="s">
        <v>28</v>
      </c>
      <c r="B27" t="s">
        <v>29</v>
      </c>
    </row>
    <row r="28" spans="1:9" x14ac:dyDescent="0.2">
      <c r="A28" s="6" t="s">
        <v>26</v>
      </c>
      <c r="B28" t="s">
        <v>27</v>
      </c>
    </row>
    <row r="29" spans="1:9" ht="15.75" customHeight="1" x14ac:dyDescent="0.35">
      <c r="A29" s="5" t="s">
        <v>32</v>
      </c>
      <c r="B29" t="s">
        <v>30</v>
      </c>
    </row>
    <row r="31" spans="1:9" x14ac:dyDescent="0.2">
      <c r="A31" s="11" t="s">
        <v>34</v>
      </c>
      <c r="B31" s="11"/>
      <c r="C31" s="11"/>
      <c r="D31" s="11"/>
      <c r="E31" s="11"/>
      <c r="F31" s="11"/>
      <c r="G31" s="11"/>
      <c r="H31" s="11"/>
      <c r="I31" s="11"/>
    </row>
    <row r="32" spans="1:9" x14ac:dyDescent="0.2">
      <c r="A32" s="11"/>
      <c r="B32" s="11"/>
      <c r="C32" s="11"/>
      <c r="D32" s="11"/>
      <c r="E32" s="11"/>
      <c r="F32" s="11"/>
      <c r="G32" s="11"/>
      <c r="H32" s="11"/>
      <c r="I32" s="11"/>
    </row>
    <row r="33" spans="1:9" ht="30" x14ac:dyDescent="0.2">
      <c r="A33" s="5"/>
      <c r="B33" s="5"/>
      <c r="C33" s="5"/>
      <c r="D33" s="5"/>
      <c r="E33" s="5"/>
      <c r="F33" s="5"/>
      <c r="G33" s="5"/>
      <c r="H33" s="5">
        <v>460</v>
      </c>
      <c r="I33" s="5" t="s">
        <v>33</v>
      </c>
    </row>
    <row r="34" spans="1:9" x14ac:dyDescent="0.2">
      <c r="A34" t="s">
        <v>49</v>
      </c>
      <c r="B34" s="5"/>
      <c r="C34" s="5"/>
      <c r="D34" s="5"/>
      <c r="E34" s="5"/>
      <c r="F34" s="5"/>
      <c r="G34" s="10">
        <f>G21/2</f>
        <v>17603.803949999998</v>
      </c>
      <c r="H34" s="5" t="s">
        <v>37</v>
      </c>
      <c r="I34" s="5"/>
    </row>
    <row r="35" spans="1:9" x14ac:dyDescent="0.2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2">
      <c r="A36" s="11" t="s">
        <v>50</v>
      </c>
      <c r="B36" s="11"/>
      <c r="C36" s="11"/>
      <c r="D36" s="11"/>
      <c r="E36" s="11"/>
      <c r="F36" s="11"/>
      <c r="G36" s="11"/>
      <c r="H36" s="11"/>
      <c r="I36" s="11"/>
    </row>
    <row r="37" spans="1:9" x14ac:dyDescent="0.2">
      <c r="A37" s="11"/>
      <c r="B37" s="11"/>
      <c r="C37" s="11"/>
      <c r="D37" s="11"/>
      <c r="E37" s="11"/>
      <c r="F37" s="11"/>
      <c r="G37" s="11"/>
      <c r="H37" s="11"/>
      <c r="I37" s="11"/>
    </row>
    <row r="38" spans="1:9" x14ac:dyDescent="0.2">
      <c r="D38" s="9">
        <f>G34</f>
        <v>17603.803949999998</v>
      </c>
      <c r="E38" t="s">
        <v>51</v>
      </c>
      <c r="F38">
        <f>H33</f>
        <v>460</v>
      </c>
      <c r="G38" t="s">
        <v>52</v>
      </c>
      <c r="H38" s="9">
        <f>D38/F38</f>
        <v>38.269139021739129</v>
      </c>
      <c r="I38" t="s">
        <v>53</v>
      </c>
    </row>
  </sheetData>
  <mergeCells count="4">
    <mergeCell ref="A12:I13"/>
    <mergeCell ref="A31:I32"/>
    <mergeCell ref="A21:F22"/>
    <mergeCell ref="A36:I37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Wind Long Side</vt:lpstr>
      <vt:lpstr>Wind Short Side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2022-10-28T14:59:00Z</dcterms:created>
  <dcterms:modified xsi:type="dcterms:W3CDTF">2023-03-01T21:06:40Z</dcterms:modified>
</cp:coreProperties>
</file>