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BC3263B8-E101-45F7-A7D1-3221A73A27E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" i="1" l="1"/>
  <c r="J31" i="1" l="1"/>
  <c r="E44" i="1" s="1"/>
  <c r="E31" i="1"/>
  <c r="C31" i="1"/>
  <c r="D26" i="1"/>
  <c r="D37" i="1"/>
  <c r="D39" i="1"/>
  <c r="J28" i="1"/>
  <c r="H28" i="1"/>
  <c r="F28" i="1"/>
  <c r="B28" i="1"/>
  <c r="D27" i="1"/>
  <c r="I35" i="1"/>
  <c r="F35" i="1"/>
  <c r="B35" i="1"/>
  <c r="H15" i="1"/>
  <c r="C25" i="1" s="1"/>
  <c r="H12" i="1"/>
  <c r="F10" i="1"/>
  <c r="F5" i="1"/>
  <c r="D45" i="1" l="1"/>
  <c r="D50" i="1" s="1"/>
  <c r="F12" i="1"/>
  <c r="K12" i="1" s="1"/>
</calcChain>
</file>

<file path=xl/sharedStrings.xml><?xml version="1.0" encoding="utf-8"?>
<sst xmlns="http://schemas.openxmlformats.org/spreadsheetml/2006/main" count="80" uniqueCount="63">
  <si>
    <t>"</t>
  </si>
  <si>
    <r>
      <t>#/ft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=</t>
    </r>
  </si>
  <si>
    <t>=</t>
  </si>
  <si>
    <t>ft</t>
  </si>
  <si>
    <t>psi</t>
  </si>
  <si>
    <t>Design the steel for support of Sign</t>
  </si>
  <si>
    <t>The area of the face of the sign =</t>
  </si>
  <si>
    <t>s.f.</t>
  </si>
  <si>
    <t>The width of the sign =</t>
  </si>
  <si>
    <t>cu ft</t>
  </si>
  <si>
    <t>The spread footing width =</t>
  </si>
  <si>
    <t>depth =</t>
  </si>
  <si>
    <t xml:space="preserve">length = </t>
  </si>
  <si>
    <t>Total =</t>
  </si>
  <si>
    <t>Total Dead Weight of Sign  to soil =</t>
  </si>
  <si>
    <t>s.f. of footing    =</t>
  </si>
  <si>
    <t>psf</t>
  </si>
  <si>
    <t>#       /</t>
  </si>
  <si>
    <t>Report from inTEC, 2010 states soil capacity =</t>
  </si>
  <si>
    <t>OK!</t>
  </si>
  <si>
    <r>
      <t>Sign  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</si>
  <si>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 xml:space="preserve">ft width  x </t>
  </si>
  <si>
    <t xml:space="preserve">ft tall   x </t>
  </si>
  <si>
    <t>#/linear ft</t>
  </si>
  <si>
    <r>
      <t>f'</t>
    </r>
    <r>
      <rPr>
        <i/>
        <vertAlign val="subscript"/>
        <sz val="11"/>
        <color theme="1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     </t>
    </r>
    <r>
      <rPr>
        <sz val="11"/>
        <color theme="1"/>
        <rFont val="Calibri"/>
        <family val="2"/>
        <scheme val="minor"/>
      </rPr>
      <t xml:space="preserve">  =</t>
    </r>
  </si>
  <si>
    <t>Footing</t>
  </si>
  <si>
    <t>Note : Footing is calculated per running ft; effective length =</t>
  </si>
  <si>
    <t>Calculate Factored Load</t>
  </si>
  <si>
    <t>U    =</t>
  </si>
  <si>
    <r>
      <t>1.4 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  =</t>
    </r>
  </si>
  <si>
    <t>#/ft</t>
  </si>
  <si>
    <t>Check thickness for 1 way shear</t>
  </si>
  <si>
    <t>*************************************************************************************************</t>
  </si>
  <si>
    <t>"       -</t>
  </si>
  <si>
    <t xml:space="preserve">" cover   - </t>
  </si>
  <si>
    <t xml:space="preserve">" bar thickness   = </t>
  </si>
  <si>
    <r>
      <rPr>
        <i/>
        <sz val="11"/>
        <color theme="1"/>
        <rFont val="Calibri"/>
        <family val="2"/>
        <scheme val="minor"/>
      </rPr>
      <t xml:space="preserve">d </t>
    </r>
    <r>
      <rPr>
        <sz val="11"/>
        <color theme="1"/>
        <rFont val="Calibri"/>
        <family val="2"/>
        <scheme val="minor"/>
      </rPr>
      <t>=</t>
    </r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</si>
  <si>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</t>
    </r>
  </si>
  <si>
    <t xml:space="preserve">A along Spread footing  = </t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</si>
  <si>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  = </t>
    </r>
  </si>
  <si>
    <t>"    =</t>
  </si>
  <si>
    <t>" (sign width)   + (2xd)</t>
  </si>
  <si>
    <t xml:space="preserve">"     or </t>
  </si>
  <si>
    <t>#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</si>
  <si>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   =</t>
    </r>
  </si>
  <si>
    <r>
      <rPr>
        <sz val="11"/>
        <color theme="1"/>
        <rFont val="Arial"/>
        <family val="2"/>
      </rPr>
      <t>Ф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  =</t>
    </r>
  </si>
  <si>
    <r>
      <rPr>
        <sz val="11"/>
        <color theme="1"/>
        <rFont val="Arial"/>
        <family val="2"/>
      </rPr>
      <t>Ф</t>
    </r>
    <r>
      <rPr>
        <sz val="11"/>
        <color theme="1"/>
        <rFont val="Calibri"/>
        <family val="2"/>
        <scheme val="minor"/>
      </rPr>
      <t xml:space="preserve">    =</t>
    </r>
  </si>
  <si>
    <r>
      <rPr>
        <sz val="11"/>
        <color theme="1"/>
        <rFont val="Arial"/>
        <family val="2"/>
      </rPr>
      <t>λ</t>
    </r>
    <r>
      <rPr>
        <sz val="11"/>
        <color theme="1"/>
        <rFont val="Calibri"/>
        <family val="2"/>
      </rPr>
      <t xml:space="preserve">  =</t>
    </r>
  </si>
  <si>
    <t xml:space="preserve">Check </t>
  </si>
  <si>
    <r>
      <rPr>
        <sz val="11"/>
        <color theme="1"/>
        <rFont val="Arial"/>
        <family val="2"/>
      </rPr>
      <t>Ф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  &gt; V</t>
    </r>
    <r>
      <rPr>
        <vertAlign val="subscript"/>
        <sz val="11"/>
        <color theme="1"/>
        <rFont val="Calibri"/>
        <family val="2"/>
        <scheme val="minor"/>
      </rPr>
      <t>U</t>
    </r>
  </si>
  <si>
    <t>OK !!</t>
  </si>
  <si>
    <t>Design for Flexural reinforcement</t>
  </si>
  <si>
    <r>
      <t xml:space="preserve">q </t>
    </r>
    <r>
      <rPr>
        <vertAlign val="subscript"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 = q </t>
    </r>
    <r>
      <rPr>
        <vertAlign val="subscript"/>
        <sz val="11"/>
        <color theme="1"/>
        <rFont val="Calibri"/>
        <family val="2"/>
        <scheme val="minor"/>
      </rPr>
      <t>allowed</t>
    </r>
    <r>
      <rPr>
        <sz val="11"/>
        <color theme="1"/>
        <rFont val="Calibri"/>
        <family val="2"/>
        <scheme val="minor"/>
      </rPr>
      <t xml:space="preserve"> - Wt </t>
    </r>
    <r>
      <rPr>
        <vertAlign val="subscript"/>
        <sz val="11"/>
        <color theme="1"/>
        <rFont val="Calibri"/>
        <family val="2"/>
        <scheme val="minor"/>
      </rPr>
      <t>footing</t>
    </r>
    <r>
      <rPr>
        <sz val="11"/>
        <color theme="1"/>
        <rFont val="Calibri"/>
        <family val="2"/>
        <scheme val="minor"/>
      </rPr>
      <t xml:space="preserve">  = </t>
    </r>
  </si>
  <si>
    <t>Effective Width =</t>
  </si>
  <si>
    <t>ft wide -</t>
  </si>
  <si>
    <t>ft wide sign     /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</si>
  <si>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  =  q net x A x (Effective Width)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=</t>
    </r>
  </si>
  <si>
    <t>ft - #</t>
  </si>
  <si>
    <r>
      <t>f</t>
    </r>
    <r>
      <rPr>
        <i/>
        <vertAlign val="subscript"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scheme val="minor"/>
      </rPr>
      <t xml:space="preserve">         =</t>
    </r>
  </si>
  <si>
    <r>
      <t>A</t>
    </r>
    <r>
      <rPr>
        <i/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req = M</t>
    </r>
    <r>
      <rPr>
        <vertAlign val="subscript"/>
        <sz val="12"/>
        <color theme="1"/>
        <rFont val="Times New Roman"/>
        <family val="1"/>
      </rPr>
      <t>u</t>
    </r>
    <r>
      <rPr>
        <sz val="12"/>
        <color theme="1"/>
        <rFont val="Times New Roman"/>
        <family val="1"/>
      </rPr>
      <t xml:space="preserve"> / (Ф </t>
    </r>
    <r>
      <rPr>
        <i/>
        <sz val="12"/>
        <color theme="1"/>
        <rFont val="Times New Roman"/>
        <family val="1"/>
      </rPr>
      <t>f</t>
    </r>
    <r>
      <rPr>
        <i/>
        <vertAlign val="subscript"/>
        <sz val="12"/>
        <color theme="1"/>
        <rFont val="Times New Roman"/>
        <family val="1"/>
      </rPr>
      <t>y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j d</t>
    </r>
    <r>
      <rPr>
        <sz val="12"/>
        <color theme="1"/>
        <rFont val="Times New Roman"/>
        <family val="1"/>
      </rPr>
      <t xml:space="preserve"> ) = </t>
    </r>
  </si>
  <si>
    <r>
      <t>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</si>
  <si>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Check A</t>
    </r>
    <r>
      <rPr>
        <i/>
        <vertAlign val="subscript"/>
        <sz val="11"/>
        <color theme="1"/>
        <rFont val="Calibri"/>
        <family val="2"/>
        <scheme val="minor"/>
      </rPr>
      <t>s min</t>
    </r>
    <r>
      <rPr>
        <sz val="11"/>
        <color theme="1"/>
        <rFont val="Calibri"/>
        <family val="2"/>
        <scheme val="minor"/>
      </rPr>
      <t xml:space="preserve">    =</t>
    </r>
  </si>
  <si>
    <r>
      <t>*** 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Calc + 1/3  *** 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</si>
</sst>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/>
    <xf numFmtId="4" fontId="0" fillId="0" borderId="0" xfId="0" applyNumberForma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2" fontId="0" fillId="4" borderId="0" xfId="0" applyNumberFormat="1" applyFill="1"/>
    <xf numFmtId="0" fontId="0" fillId="4" borderId="0" xfId="0" applyFill="1"/>
    <xf numFmtId="0" fontId="0" fillId="2" borderId="0" xfId="0" applyFill="1"/>
    <xf numFmtId="3" fontId="0" fillId="2" borderId="0" xfId="0" applyNumberFormat="1" applyFill="1"/>
    <xf numFmtId="0" fontId="11" fillId="0" borderId="0" xfId="0" applyFont="1"/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35</xdr:row>
      <xdr:rowOff>19050</xdr:rowOff>
    </xdr:from>
    <xdr:ext cx="1086836" cy="3157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038AD96-11ED-401E-9BE8-E1DCE6D57F16}"/>
                </a:ext>
              </a:extLst>
            </xdr:cNvPr>
            <xdr:cNvSpPr txBox="1"/>
          </xdr:nvSpPr>
          <xdr:spPr>
            <a:xfrm>
              <a:off x="19050" y="6096000"/>
              <a:ext cx="108683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 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 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038AD96-11ED-401E-9BE8-E1DCE6D57F16}"/>
                </a:ext>
              </a:extLst>
            </xdr:cNvPr>
            <xdr:cNvSpPr txBox="1"/>
          </xdr:nvSpPr>
          <xdr:spPr>
            <a:xfrm>
              <a:off x="19050" y="6096000"/>
              <a:ext cx="108683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𝑉_𝑈=  𝑈/𝐴  (𝐴 𝑥 𝑉_(𝑆 ))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19050</xdr:colOff>
      <xdr:row>37</xdr:row>
      <xdr:rowOff>171450</xdr:rowOff>
    </xdr:from>
    <xdr:ext cx="1212320" cy="20864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2B38176-8C0D-434F-889B-BA265F90C7A9}"/>
                </a:ext>
              </a:extLst>
            </xdr:cNvPr>
            <xdr:cNvSpPr txBox="1"/>
          </xdr:nvSpPr>
          <xdr:spPr>
            <a:xfrm>
              <a:off x="19050" y="6667500"/>
              <a:ext cx="1212320" cy="2086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az-Cyrl-AZ" sz="1100" i="1">
                            <a:latin typeface="Cambria Math" panose="02040503050406030204" pitchFamily="18" charset="0"/>
                          </a:rPr>
                          <m:t>Ф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az-Cyrl-AZ" sz="1100" b="0" i="1">
                        <a:latin typeface="Cambria Math" panose="02040503050406030204" pitchFamily="18" charset="0"/>
                      </a:rPr>
                      <m:t>Ф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</a:rPr>
                      <m:t>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 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′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rad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2B38176-8C0D-434F-889B-BA265F90C7A9}"/>
                </a:ext>
              </a:extLst>
            </xdr:cNvPr>
            <xdr:cNvSpPr txBox="1"/>
          </xdr:nvSpPr>
          <xdr:spPr>
            <a:xfrm>
              <a:off x="19050" y="6667500"/>
              <a:ext cx="1212320" cy="2086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az-Cyrl-AZ" sz="1100" i="0">
                  <a:latin typeface="Cambria Math" panose="02040503050406030204" pitchFamily="18" charset="0"/>
                </a:rPr>
                <a:t>Ф</a:t>
              </a:r>
              <a:r>
                <a:rPr lang="en-US" sz="1100" b="0" i="0">
                  <a:latin typeface="Cambria Math" panose="02040503050406030204" pitchFamily="18" charset="0"/>
                </a:rPr>
                <a:t>𝑉〗_𝐶  = </a:t>
              </a:r>
              <a:r>
                <a:rPr lang="az-Cyrl-AZ" sz="1100" b="0" i="0">
                  <a:latin typeface="Cambria Math" panose="02040503050406030204" pitchFamily="18" charset="0"/>
                </a:rPr>
                <a:t>Ф</a:t>
              </a:r>
              <a:r>
                <a:rPr lang="el-GR" sz="1100" b="0" i="0">
                  <a:latin typeface="Cambria Math" panose="02040503050406030204" pitchFamily="18" charset="0"/>
                </a:rPr>
                <a:t>λ</a:t>
              </a:r>
              <a:r>
                <a:rPr lang="en-US" sz="1100" b="0" i="0">
                  <a:latin typeface="Cambria Math" panose="02040503050406030204" pitchFamily="18" charset="0"/>
                </a:rPr>
                <a:t>  √(〖𝑓′〗_𝑐 )  𝑑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0</xdr:colOff>
      <xdr:row>46</xdr:row>
      <xdr:rowOff>0</xdr:rowOff>
    </xdr:from>
    <xdr:to>
      <xdr:col>4</xdr:col>
      <xdr:colOff>95250</xdr:colOff>
      <xdr:row>48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1D033F-C3D5-4871-ABD4-8F95C271F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372600"/>
          <a:ext cx="13144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A4" workbookViewId="0">
      <selection activeCell="F8" sqref="F8"/>
    </sheetView>
  </sheetViews>
  <sheetFormatPr defaultRowHeight="15" x14ac:dyDescent="0.25"/>
  <sheetData>
    <row r="1" spans="1:13" ht="15.75" x14ac:dyDescent="0.25">
      <c r="A1" s="1" t="s">
        <v>5</v>
      </c>
    </row>
    <row r="2" spans="1:13" ht="15.75" x14ac:dyDescent="0.25">
      <c r="A2" s="1"/>
    </row>
    <row r="3" spans="1:13" ht="15.75" x14ac:dyDescent="0.25">
      <c r="A3" s="1" t="s">
        <v>6</v>
      </c>
      <c r="F3" s="14">
        <v>83.8</v>
      </c>
      <c r="G3" t="s">
        <v>7</v>
      </c>
    </row>
    <row r="4" spans="1:13" ht="15.75" x14ac:dyDescent="0.25">
      <c r="A4" s="1" t="s">
        <v>8</v>
      </c>
      <c r="F4" s="14">
        <v>2</v>
      </c>
      <c r="G4" t="s">
        <v>3</v>
      </c>
    </row>
    <row r="5" spans="1:13" ht="15.75" x14ac:dyDescent="0.25">
      <c r="A5" s="1"/>
      <c r="E5" t="s">
        <v>13</v>
      </c>
      <c r="F5" s="7">
        <f>F3*F4</f>
        <v>167.6</v>
      </c>
      <c r="G5" t="s">
        <v>9</v>
      </c>
    </row>
    <row r="6" spans="1:13" ht="15.75" x14ac:dyDescent="0.25">
      <c r="A6" s="1"/>
    </row>
    <row r="7" spans="1:13" ht="15.75" x14ac:dyDescent="0.25">
      <c r="A7" s="1" t="s">
        <v>10</v>
      </c>
      <c r="F7" s="14">
        <v>4.5</v>
      </c>
      <c r="G7" t="s">
        <v>3</v>
      </c>
    </row>
    <row r="8" spans="1:13" ht="15.75" x14ac:dyDescent="0.25">
      <c r="A8" s="1"/>
      <c r="B8" t="s">
        <v>11</v>
      </c>
      <c r="F8" s="14">
        <v>1.2</v>
      </c>
      <c r="G8" t="s">
        <v>3</v>
      </c>
    </row>
    <row r="9" spans="1:13" ht="15.75" x14ac:dyDescent="0.25">
      <c r="A9" s="1"/>
      <c r="B9" t="s">
        <v>12</v>
      </c>
      <c r="F9" s="14">
        <v>14.3</v>
      </c>
      <c r="G9" t="s">
        <v>3</v>
      </c>
    </row>
    <row r="10" spans="1:13" ht="15.75" x14ac:dyDescent="0.25">
      <c r="A10" s="1"/>
      <c r="E10" t="s">
        <v>13</v>
      </c>
      <c r="F10" s="7">
        <f>F7*F8*F9</f>
        <v>77.22</v>
      </c>
      <c r="G10" t="s">
        <v>9</v>
      </c>
    </row>
    <row r="11" spans="1:13" ht="15.75" x14ac:dyDescent="0.25">
      <c r="A11" s="1"/>
    </row>
    <row r="12" spans="1:13" ht="15.75" x14ac:dyDescent="0.25">
      <c r="A12" s="1" t="s">
        <v>14</v>
      </c>
      <c r="F12" s="4">
        <f>(F5+F10)*150</f>
        <v>36723</v>
      </c>
      <c r="G12" t="s">
        <v>17</v>
      </c>
      <c r="H12">
        <f>(F7*F9)</f>
        <v>64.350000000000009</v>
      </c>
      <c r="I12" t="s">
        <v>15</v>
      </c>
      <c r="K12" s="5">
        <f>F12/H12</f>
        <v>570.67599067599065</v>
      </c>
      <c r="L12" t="s">
        <v>16</v>
      </c>
    </row>
    <row r="13" spans="1:13" ht="15.75" x14ac:dyDescent="0.25">
      <c r="A13" s="1"/>
      <c r="F13" t="s">
        <v>18</v>
      </c>
      <c r="K13">
        <v>1125</v>
      </c>
      <c r="L13" t="s">
        <v>16</v>
      </c>
      <c r="M13" s="16" t="s">
        <v>19</v>
      </c>
    </row>
    <row r="14" spans="1:13" ht="15.75" x14ac:dyDescent="0.25">
      <c r="A14" s="1"/>
    </row>
    <row r="15" spans="1:13" ht="18.75" x14ac:dyDescent="0.35">
      <c r="A15" t="s">
        <v>20</v>
      </c>
      <c r="B15" s="14">
        <v>2</v>
      </c>
      <c r="C15" t="s">
        <v>21</v>
      </c>
      <c r="D15" s="14">
        <v>6.3</v>
      </c>
      <c r="E15" t="s">
        <v>22</v>
      </c>
      <c r="F15" s="14">
        <v>150</v>
      </c>
      <c r="G15" t="s">
        <v>1</v>
      </c>
      <c r="H15" s="4">
        <f>B15*D15*F15</f>
        <v>1890</v>
      </c>
      <c r="I15" t="s">
        <v>23</v>
      </c>
    </row>
    <row r="16" spans="1:13" ht="18" x14ac:dyDescent="0.35">
      <c r="A16" s="8" t="s">
        <v>24</v>
      </c>
      <c r="B16" s="15">
        <v>3000</v>
      </c>
      <c r="C16" t="s">
        <v>4</v>
      </c>
    </row>
    <row r="18" spans="1:11" x14ac:dyDescent="0.25">
      <c r="A18" t="s">
        <v>25</v>
      </c>
    </row>
    <row r="19" spans="1:11" ht="18" x14ac:dyDescent="0.35">
      <c r="A19" s="8" t="s">
        <v>24</v>
      </c>
      <c r="B19" s="15">
        <v>3000</v>
      </c>
      <c r="C19" t="s">
        <v>4</v>
      </c>
    </row>
    <row r="20" spans="1:11" ht="18" x14ac:dyDescent="0.35">
      <c r="A20" s="8" t="s">
        <v>58</v>
      </c>
      <c r="B20" s="15">
        <v>60000</v>
      </c>
      <c r="C20" t="s">
        <v>4</v>
      </c>
    </row>
    <row r="22" spans="1:11" x14ac:dyDescent="0.25">
      <c r="A22" t="s">
        <v>26</v>
      </c>
      <c r="G22">
        <v>1</v>
      </c>
      <c r="H22" t="s">
        <v>3</v>
      </c>
    </row>
    <row r="24" spans="1:11" x14ac:dyDescent="0.25">
      <c r="A24" t="s">
        <v>27</v>
      </c>
    </row>
    <row r="25" spans="1:11" ht="18" x14ac:dyDescent="0.35">
      <c r="A25" t="s">
        <v>28</v>
      </c>
      <c r="B25" t="s">
        <v>29</v>
      </c>
      <c r="C25" s="4">
        <f>1.4*H15</f>
        <v>2646</v>
      </c>
      <c r="D25" t="s">
        <v>30</v>
      </c>
    </row>
    <row r="26" spans="1:11" ht="18" x14ac:dyDescent="0.35">
      <c r="A26" t="s">
        <v>52</v>
      </c>
      <c r="C26" s="4"/>
      <c r="D26">
        <f>K13-(F8*150)</f>
        <v>945</v>
      </c>
      <c r="E26" t="s">
        <v>16</v>
      </c>
    </row>
    <row r="27" spans="1:11" ht="17.25" x14ac:dyDescent="0.25">
      <c r="A27" t="s">
        <v>38</v>
      </c>
      <c r="C27" s="4"/>
      <c r="D27">
        <f>F7*F8</f>
        <v>5.3999999999999995</v>
      </c>
      <c r="E27" t="s">
        <v>37</v>
      </c>
    </row>
    <row r="28" spans="1:11" ht="18" x14ac:dyDescent="0.35">
      <c r="A28" t="s">
        <v>39</v>
      </c>
      <c r="B28">
        <f>F4*12</f>
        <v>24</v>
      </c>
      <c r="C28" s="4" t="s">
        <v>41</v>
      </c>
      <c r="F28" s="2">
        <f>2*I35</f>
        <v>21.549999999999997</v>
      </c>
      <c r="G28" t="s">
        <v>40</v>
      </c>
      <c r="H28" s="2">
        <f>B28+F28</f>
        <v>45.55</v>
      </c>
      <c r="I28" t="s">
        <v>42</v>
      </c>
      <c r="J28" s="9">
        <f>H28/12</f>
        <v>3.7958333333333329</v>
      </c>
      <c r="K28" t="s">
        <v>3</v>
      </c>
    </row>
    <row r="29" spans="1:11" x14ac:dyDescent="0.25">
      <c r="A29" s="6" t="s">
        <v>46</v>
      </c>
      <c r="B29">
        <v>0.75</v>
      </c>
      <c r="C29" s="4"/>
      <c r="F29" s="2"/>
      <c r="H29" s="2"/>
      <c r="J29" s="9"/>
    </row>
    <row r="30" spans="1:11" x14ac:dyDescent="0.25">
      <c r="A30" s="10" t="s">
        <v>47</v>
      </c>
      <c r="B30">
        <v>2</v>
      </c>
      <c r="C30" s="4"/>
      <c r="F30" s="2"/>
      <c r="H30" s="2"/>
      <c r="J30" s="9"/>
    </row>
    <row r="31" spans="1:11" x14ac:dyDescent="0.25">
      <c r="A31" s="11" t="s">
        <v>53</v>
      </c>
      <c r="C31" s="4">
        <f>F7</f>
        <v>4.5</v>
      </c>
      <c r="D31" t="s">
        <v>54</v>
      </c>
      <c r="E31">
        <f>F4</f>
        <v>2</v>
      </c>
      <c r="F31" s="2" t="s">
        <v>55</v>
      </c>
      <c r="H31" s="2">
        <v>2</v>
      </c>
      <c r="I31" t="s">
        <v>2</v>
      </c>
      <c r="J31" s="9">
        <f>(C31-E31)/2</f>
        <v>1.25</v>
      </c>
      <c r="K31" t="s">
        <v>3</v>
      </c>
    </row>
    <row r="32" spans="1:11" x14ac:dyDescent="0.25">
      <c r="A32" t="s">
        <v>32</v>
      </c>
    </row>
    <row r="33" spans="1:10" x14ac:dyDescent="0.25">
      <c r="A33" t="s">
        <v>31</v>
      </c>
    </row>
    <row r="35" spans="1:10" x14ac:dyDescent="0.25">
      <c r="A35" s="6" t="s">
        <v>36</v>
      </c>
      <c r="B35">
        <f>F8*12</f>
        <v>14.399999999999999</v>
      </c>
      <c r="C35" t="s">
        <v>33</v>
      </c>
      <c r="D35">
        <v>3</v>
      </c>
      <c r="E35" t="s">
        <v>34</v>
      </c>
      <c r="F35">
        <f>5/8</f>
        <v>0.625</v>
      </c>
      <c r="G35" t="s">
        <v>35</v>
      </c>
      <c r="I35" s="2">
        <f>B35-D35-F35</f>
        <v>10.774999999999999</v>
      </c>
      <c r="J35" t="s">
        <v>0</v>
      </c>
    </row>
    <row r="37" spans="1:10" ht="18" x14ac:dyDescent="0.35">
      <c r="C37" s="6" t="s">
        <v>44</v>
      </c>
      <c r="D37" s="9">
        <f>(C25/D27)*(D27*J28)</f>
        <v>10043.775</v>
      </c>
      <c r="E37" t="s">
        <v>43</v>
      </c>
    </row>
    <row r="39" spans="1:10" ht="18" x14ac:dyDescent="0.35">
      <c r="C39" s="6" t="s">
        <v>45</v>
      </c>
      <c r="D39" s="9">
        <f>B29*B30*SQRT(B19)*(F7*12)*I35</f>
        <v>47803.85551265713</v>
      </c>
      <c r="E39" t="s">
        <v>43</v>
      </c>
      <c r="G39" t="s">
        <v>48</v>
      </c>
      <c r="H39" s="6" t="s">
        <v>49</v>
      </c>
      <c r="I39" s="17" t="s">
        <v>50</v>
      </c>
    </row>
    <row r="40" spans="1:10" x14ac:dyDescent="0.25">
      <c r="A40" t="s">
        <v>32</v>
      </c>
    </row>
    <row r="42" spans="1:10" x14ac:dyDescent="0.25">
      <c r="A42" t="s">
        <v>51</v>
      </c>
    </row>
    <row r="44" spans="1:10" ht="18.75" x14ac:dyDescent="0.35">
      <c r="A44" t="s">
        <v>56</v>
      </c>
      <c r="E44" s="9">
        <f>D26*D27*(J31)^2</f>
        <v>7973.4374999999982</v>
      </c>
      <c r="F44" t="s">
        <v>57</v>
      </c>
    </row>
    <row r="45" spans="1:10" ht="18.75" x14ac:dyDescent="0.35">
      <c r="A45" s="3" t="s">
        <v>59</v>
      </c>
      <c r="D45" s="5">
        <f>(E44*12)/(0.9*B20*0.9*I35)</f>
        <v>0.18271461716937351</v>
      </c>
      <c r="E45" t="s">
        <v>60</v>
      </c>
    </row>
    <row r="47" spans="1:10" ht="18" x14ac:dyDescent="0.35">
      <c r="A47" t="s">
        <v>61</v>
      </c>
    </row>
    <row r="48" spans="1:10" ht="17.25" x14ac:dyDescent="0.25">
      <c r="F48" s="9">
        <f>(3*SQRT(B19)*F7*12*I35)/B20</f>
        <v>1.5934618504219042</v>
      </c>
      <c r="G48" t="s">
        <v>60</v>
      </c>
    </row>
    <row r="50" spans="1:5" ht="18.75" x14ac:dyDescent="0.35">
      <c r="A50" t="s">
        <v>62</v>
      </c>
      <c r="D50" s="12">
        <f>D45+(D45/3)</f>
        <v>0.24361948955916468</v>
      </c>
      <c r="E50" s="13" t="s">
        <v>60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2019-02-07T21:46:56Z</dcterms:modified>
</cp:coreProperties>
</file>