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6080" windowHeight="6225"/>
  </bookViews>
  <sheets>
    <sheet name="Original" sheetId="1" r:id="rId1"/>
    <sheet name="Plumbing" sheetId="4" r:id="rId2"/>
    <sheet name="Public Works" sheetId="5" r:id="rId3"/>
    <sheet name="Sheet2" sheetId="2" r:id="rId4"/>
    <sheet name="Sheet3" sheetId="3" r:id="rId5"/>
  </sheets>
  <definedNames>
    <definedName name="_xlnm.Print_Area" localSheetId="0">Original!$A$42:$O$64</definedName>
    <definedName name="_xlnm.Print_Area" localSheetId="1">Plumbing!$A$13:$M$35</definedName>
    <definedName name="_xlnm.Print_Area" localSheetId="2">'Public Works'!$A$42:$O$42</definedName>
    <definedName name="_xlnm.Print_Titles" localSheetId="0">Original!$2:$2</definedName>
    <definedName name="_xlnm.Print_Titles" localSheetId="1">Plumbing!$2:$2</definedName>
    <definedName name="_xlnm.Print_Titles" localSheetId="2">'Public Works'!$2:$2</definedName>
  </definedNames>
  <calcPr calcId="124519"/>
</workbook>
</file>

<file path=xl/calcChain.xml><?xml version="1.0" encoding="utf-8"?>
<calcChain xmlns="http://schemas.openxmlformats.org/spreadsheetml/2006/main">
  <c r="Q44" i="5"/>
  <c r="O37" i="4"/>
  <c r="M8"/>
  <c r="M9"/>
  <c r="M10"/>
  <c r="M6"/>
  <c r="D52" i="5"/>
  <c r="D50"/>
  <c r="D49"/>
  <c r="D53" s="1"/>
  <c r="E53" s="1"/>
  <c r="K43"/>
  <c r="I43"/>
  <c r="H43"/>
  <c r="C43"/>
  <c r="O42"/>
  <c r="N43"/>
  <c r="M43"/>
  <c r="F40"/>
  <c r="O40" s="1"/>
  <c r="F39"/>
  <c r="O39" s="1"/>
  <c r="E37"/>
  <c r="D37"/>
  <c r="O37" s="1"/>
  <c r="F36"/>
  <c r="O36" s="1"/>
  <c r="E34"/>
  <c r="D34"/>
  <c r="O34" s="1"/>
  <c r="O33"/>
  <c r="G33"/>
  <c r="O32"/>
  <c r="G31"/>
  <c r="O31" s="1"/>
  <c r="O30"/>
  <c r="G30"/>
  <c r="F29"/>
  <c r="O29" s="1"/>
  <c r="E26"/>
  <c r="D26"/>
  <c r="O26" s="1"/>
  <c r="G25"/>
  <c r="O25" s="1"/>
  <c r="F24"/>
  <c r="O24" s="1"/>
  <c r="O22"/>
  <c r="E22"/>
  <c r="D22"/>
  <c r="G21"/>
  <c r="G43" s="1"/>
  <c r="O20"/>
  <c r="F20"/>
  <c r="E18"/>
  <c r="D18"/>
  <c r="O18" s="1"/>
  <c r="O17"/>
  <c r="O16"/>
  <c r="F15"/>
  <c r="O15" s="1"/>
  <c r="E13"/>
  <c r="E43" s="1"/>
  <c r="D13"/>
  <c r="O12"/>
  <c r="O11"/>
  <c r="O10"/>
  <c r="O9"/>
  <c r="F8"/>
  <c r="F43" s="1"/>
  <c r="O6"/>
  <c r="O5"/>
  <c r="O4"/>
  <c r="O3"/>
  <c r="D45" i="4"/>
  <c r="D43"/>
  <c r="D42"/>
  <c r="G36"/>
  <c r="F36"/>
  <c r="C36"/>
  <c r="M35"/>
  <c r="M34"/>
  <c r="J33"/>
  <c r="M33" s="1"/>
  <c r="J32"/>
  <c r="I32"/>
  <c r="J31"/>
  <c r="M31" s="1"/>
  <c r="M30"/>
  <c r="J29"/>
  <c r="M29" s="1"/>
  <c r="L28"/>
  <c r="J28"/>
  <c r="I28"/>
  <c r="L27"/>
  <c r="J27"/>
  <c r="K26"/>
  <c r="J26"/>
  <c r="I26"/>
  <c r="L25"/>
  <c r="K25"/>
  <c r="J25"/>
  <c r="J24"/>
  <c r="E24"/>
  <c r="J23"/>
  <c r="M23" s="1"/>
  <c r="D22"/>
  <c r="M22" s="1"/>
  <c r="D21"/>
  <c r="M21" s="1"/>
  <c r="J20"/>
  <c r="E20"/>
  <c r="J19"/>
  <c r="M19" s="1"/>
  <c r="J18"/>
  <c r="M18" s="1"/>
  <c r="J17"/>
  <c r="M17" s="1"/>
  <c r="K16"/>
  <c r="J16"/>
  <c r="I16"/>
  <c r="H16"/>
  <c r="K15"/>
  <c r="J15"/>
  <c r="I15"/>
  <c r="K14"/>
  <c r="J14"/>
  <c r="J13"/>
  <c r="M13" s="1"/>
  <c r="M11"/>
  <c r="M5"/>
  <c r="M4"/>
  <c r="M3"/>
  <c r="M55" i="1"/>
  <c r="N57"/>
  <c r="L52"/>
  <c r="L53"/>
  <c r="L46"/>
  <c r="O46" s="1"/>
  <c r="L55"/>
  <c r="L56"/>
  <c r="L61"/>
  <c r="L60"/>
  <c r="L58"/>
  <c r="L54"/>
  <c r="L45"/>
  <c r="L44"/>
  <c r="L42"/>
  <c r="L57"/>
  <c r="O63"/>
  <c r="D50"/>
  <c r="D51"/>
  <c r="L48"/>
  <c r="L47"/>
  <c r="O47" s="1"/>
  <c r="O48"/>
  <c r="F15"/>
  <c r="O15"/>
  <c r="O5"/>
  <c r="O13" i="5" l="1"/>
  <c r="O8"/>
  <c r="L36" i="4"/>
  <c r="M32"/>
  <c r="D46"/>
  <c r="E36"/>
  <c r="K36"/>
  <c r="M16"/>
  <c r="M15"/>
  <c r="M25"/>
  <c r="M28"/>
  <c r="M24"/>
  <c r="M27"/>
  <c r="M14"/>
  <c r="I36"/>
  <c r="M20"/>
  <c r="H36"/>
  <c r="O21" i="5"/>
  <c r="O43" s="1"/>
  <c r="D43"/>
  <c r="L43"/>
  <c r="J43"/>
  <c r="D36" i="4"/>
  <c r="J36"/>
  <c r="M26"/>
  <c r="G33" i="1"/>
  <c r="G31"/>
  <c r="O31" s="1"/>
  <c r="G30"/>
  <c r="G25"/>
  <c r="G21"/>
  <c r="M45"/>
  <c r="M44"/>
  <c r="M43"/>
  <c r="I65"/>
  <c r="H65"/>
  <c r="O64"/>
  <c r="O52"/>
  <c r="O51"/>
  <c r="O50"/>
  <c r="O33"/>
  <c r="O32"/>
  <c r="O30"/>
  <c r="O25"/>
  <c r="O17"/>
  <c r="O16"/>
  <c r="O12"/>
  <c r="O11"/>
  <c r="O10"/>
  <c r="O9"/>
  <c r="O6"/>
  <c r="O4"/>
  <c r="M36" i="4" l="1"/>
  <c r="L62" i="1"/>
  <c r="K61"/>
  <c r="O58"/>
  <c r="K57"/>
  <c r="N56"/>
  <c r="K55"/>
  <c r="N54"/>
  <c r="N65" s="1"/>
  <c r="G53"/>
  <c r="L49"/>
  <c r="G49"/>
  <c r="O49" s="1"/>
  <c r="O56" l="1"/>
  <c r="O53"/>
  <c r="O57"/>
  <c r="O61"/>
  <c r="K45"/>
  <c r="K44"/>
  <c r="L43"/>
  <c r="O43" s="1"/>
  <c r="J45"/>
  <c r="O42" l="1"/>
  <c r="L65"/>
  <c r="O45"/>
  <c r="J65"/>
  <c r="K65"/>
  <c r="O44"/>
  <c r="D74"/>
  <c r="D72"/>
  <c r="D71"/>
  <c r="O62"/>
  <c r="O60"/>
  <c r="D37"/>
  <c r="D34"/>
  <c r="O34" s="1"/>
  <c r="D26"/>
  <c r="O26" s="1"/>
  <c r="D22"/>
  <c r="D18"/>
  <c r="D13"/>
  <c r="E37"/>
  <c r="E34"/>
  <c r="E26"/>
  <c r="E22"/>
  <c r="E18"/>
  <c r="E13"/>
  <c r="F39"/>
  <c r="O39" s="1"/>
  <c r="F40"/>
  <c r="O40" s="1"/>
  <c r="C65"/>
  <c r="O21"/>
  <c r="O55"/>
  <c r="M54"/>
  <c r="F36"/>
  <c r="O36" s="1"/>
  <c r="F29"/>
  <c r="O29" s="1"/>
  <c r="F24"/>
  <c r="O24" s="1"/>
  <c r="F20"/>
  <c r="O20" s="1"/>
  <c r="F8"/>
  <c r="O3"/>
  <c r="E65" l="1"/>
  <c r="O18"/>
  <c r="O37"/>
  <c r="O13"/>
  <c r="D65"/>
  <c r="M65"/>
  <c r="O54"/>
  <c r="F65"/>
  <c r="O8"/>
  <c r="O59"/>
  <c r="G65"/>
  <c r="D75"/>
  <c r="E75" s="1"/>
  <c r="O22"/>
  <c r="O65" l="1"/>
</calcChain>
</file>

<file path=xl/sharedStrings.xml><?xml version="1.0" encoding="utf-8"?>
<sst xmlns="http://schemas.openxmlformats.org/spreadsheetml/2006/main" count="190" uniqueCount="78">
  <si>
    <t>Location</t>
  </si>
  <si>
    <t>MH-19</t>
  </si>
  <si>
    <t>Manhole Repair</t>
  </si>
  <si>
    <t>Manhole Coating</t>
  </si>
  <si>
    <t>Point Repair</t>
  </si>
  <si>
    <t>CIPP</t>
  </si>
  <si>
    <t>Service Ties</t>
  </si>
  <si>
    <t>MH19-MH15   60.6ft Tap Break-In</t>
  </si>
  <si>
    <t>Cut CIPP Serv Connection</t>
  </si>
  <si>
    <t>Total</t>
  </si>
  <si>
    <t>MH-15</t>
  </si>
  <si>
    <t>MH-16</t>
  </si>
  <si>
    <t>MH-17</t>
  </si>
  <si>
    <t>MH-18</t>
  </si>
  <si>
    <t>MH18-MH12  100.8ft Tap Factory</t>
  </si>
  <si>
    <t>MH-12</t>
  </si>
  <si>
    <t>Clean &amp; TV</t>
  </si>
  <si>
    <t>Bonds/Ins/Mobile</t>
  </si>
  <si>
    <t>Cost per Unit</t>
  </si>
  <si>
    <t>Field Engineering</t>
  </si>
  <si>
    <t>By-Pass Pumping 4"</t>
  </si>
  <si>
    <t>Bldg 3  GYMNASIUM</t>
  </si>
  <si>
    <t xml:space="preserve">Bldg 11 Old School </t>
  </si>
  <si>
    <t>Bldg 10 Movie</t>
  </si>
  <si>
    <t>Bldg 9 Old School</t>
  </si>
  <si>
    <t>Bldg 2 LSU</t>
  </si>
  <si>
    <t>Bldg 12 Old School</t>
  </si>
  <si>
    <t>Misc.</t>
  </si>
  <si>
    <t>Admin Restroom</t>
  </si>
  <si>
    <t>Bldg 13 Dining Hall</t>
  </si>
  <si>
    <t>Bldg 17 RESIDENCE</t>
  </si>
  <si>
    <t>Bldg 19 RESIDENCE</t>
  </si>
  <si>
    <t>Bldg 27 Fitness</t>
  </si>
  <si>
    <t>MH18-MH12   44.0ft                           TAP Break-In Abandon</t>
  </si>
  <si>
    <t>MH19-MH15   26.8ft Tap Break-In</t>
  </si>
  <si>
    <t>Bldg 1</t>
  </si>
  <si>
    <t>MH16-MH15  106.0ft 6"TAP Factory</t>
  </si>
  <si>
    <t>MH18-MH12      88.0 to 100.0 Water Level Sag  (12ft)</t>
  </si>
  <si>
    <t>MH18-MH12 158.0 to 175.0       Water Level Sag    (17ft)</t>
  </si>
  <si>
    <t>MH19-MH15  107.3ft Tap Factory</t>
  </si>
  <si>
    <t>MH19-MH15  190.0ft Tap Factory</t>
  </si>
  <si>
    <t>MH16-MH15   34.8ft 6"TAP Factory Broken</t>
  </si>
  <si>
    <t>Totals</t>
  </si>
  <si>
    <t>MH-24</t>
  </si>
  <si>
    <t>MH-25</t>
  </si>
  <si>
    <t>FINAL TABULATION</t>
  </si>
  <si>
    <t xml:space="preserve">MH19-MH15       321.0 linear ft </t>
  </si>
  <si>
    <t xml:space="preserve">MH16-MH15       223.0 linear ft </t>
  </si>
  <si>
    <t xml:space="preserve">MH17-MH16       62.0 linear ft </t>
  </si>
  <si>
    <t xml:space="preserve">MH18-MH17       184.0 linear ft </t>
  </si>
  <si>
    <t xml:space="preserve">MH18-MH12       232.0 linear ft </t>
  </si>
  <si>
    <t xml:space="preserve">MH12-MH21         62.0 linear ft </t>
  </si>
  <si>
    <t>MH17-MH16 34.8 to MH-16 Water Level Sag     (20ft)</t>
  </si>
  <si>
    <t>Bldg 5 Building K</t>
  </si>
  <si>
    <t>Bldg 18 to Bldg J</t>
  </si>
  <si>
    <t>Bldg 18 INFIRMARY</t>
  </si>
  <si>
    <t>Bldg 14 &amp; 15 Bldg J</t>
  </si>
  <si>
    <t>Bldg 20 Residence</t>
  </si>
  <si>
    <t>MH18-MH17     89.1 to 113.5 Water Level Sag   (30ft)</t>
  </si>
  <si>
    <t>Pipe</t>
  </si>
  <si>
    <t>Excavating</t>
  </si>
  <si>
    <t>Unit</t>
  </si>
  <si>
    <t>L.F.</t>
  </si>
  <si>
    <t>Cubic Yard</t>
  </si>
  <si>
    <t>Shoring</t>
  </si>
  <si>
    <t>S.F.</t>
  </si>
  <si>
    <t>BackFill</t>
  </si>
  <si>
    <t>Lift Station</t>
  </si>
  <si>
    <t>Service Lateral</t>
  </si>
  <si>
    <t>Force Main</t>
  </si>
  <si>
    <t>Bldg 21 Mechanical</t>
  </si>
  <si>
    <t>Storage Container</t>
  </si>
  <si>
    <t>Bldg 6 Residence</t>
  </si>
  <si>
    <t>Bldg 7 Residence</t>
  </si>
  <si>
    <t>Bldg 8 Residence</t>
  </si>
  <si>
    <t>Spare pump for new lift stations</t>
  </si>
  <si>
    <t>Abandoned Pump Station Repairs</t>
  </si>
  <si>
    <t>W/O Bonds Insurance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</si>
</sst>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/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/>
    <xf numFmtId="164" fontId="1" fillId="0" borderId="9" xfId="0" applyNumberFormat="1" applyFont="1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2" xfId="0" applyBorder="1" applyAlignment="1">
      <alignment wrapText="1"/>
    </xf>
    <xf numFmtId="0" fontId="2" fillId="0" borderId="6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3" xfId="0" applyBorder="1" applyAlignment="1"/>
    <xf numFmtId="0" fontId="0" fillId="0" borderId="2" xfId="0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0" fillId="0" borderId="3" xfId="0" applyNumberFormat="1" applyBorder="1" applyAlignment="1"/>
    <xf numFmtId="0" fontId="0" fillId="0" borderId="5" xfId="0" applyNumberFormat="1" applyBorder="1" applyAlignment="1"/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4"/>
  <sheetViews>
    <sheetView tabSelected="1" zoomScale="85" zoomScaleNormal="85" workbookViewId="0">
      <pane ySplit="2" topLeftCell="A3" activePane="bottomLeft" state="frozen"/>
      <selection pane="bottomLeft" activeCell="A3" sqref="A3:B3"/>
    </sheetView>
  </sheetViews>
  <sheetFormatPr defaultRowHeight="15"/>
  <cols>
    <col min="2" max="2" width="11.42578125" customWidth="1"/>
    <col min="3" max="3" width="12.7109375" customWidth="1"/>
    <col min="4" max="4" width="11.28515625" customWidth="1"/>
    <col min="5" max="5" width="12.5703125" customWidth="1"/>
    <col min="6" max="6" width="12.85546875" customWidth="1"/>
    <col min="7" max="7" width="13.42578125" customWidth="1"/>
    <col min="8" max="8" width="10.7109375" bestFit="1" customWidth="1"/>
    <col min="9" max="11" width="11.5703125" customWidth="1"/>
    <col min="12" max="12" width="13" customWidth="1"/>
    <col min="13" max="13" width="11.5703125" customWidth="1"/>
    <col min="14" max="14" width="12" customWidth="1"/>
    <col min="15" max="15" width="13.7109375" customWidth="1"/>
  </cols>
  <sheetData>
    <row r="1" spans="1:15" ht="21">
      <c r="A1" s="24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0.75" customHeight="1">
      <c r="A2" s="32" t="s">
        <v>0</v>
      </c>
      <c r="B2" s="32"/>
      <c r="C2" s="12" t="s">
        <v>18</v>
      </c>
      <c r="D2" s="12" t="s">
        <v>16</v>
      </c>
      <c r="E2" s="12" t="s">
        <v>5</v>
      </c>
      <c r="F2" s="12" t="s">
        <v>8</v>
      </c>
      <c r="G2" s="12" t="s">
        <v>4</v>
      </c>
      <c r="H2" s="12" t="s">
        <v>2</v>
      </c>
      <c r="I2" s="12" t="s">
        <v>3</v>
      </c>
      <c r="J2" s="12" t="s">
        <v>67</v>
      </c>
      <c r="K2" s="12" t="s">
        <v>69</v>
      </c>
      <c r="L2" s="12" t="s">
        <v>68</v>
      </c>
      <c r="M2" s="12" t="s">
        <v>6</v>
      </c>
      <c r="N2" s="12" t="s">
        <v>27</v>
      </c>
      <c r="O2" s="13" t="s">
        <v>9</v>
      </c>
    </row>
    <row r="3" spans="1:15" ht="18.75" customHeight="1">
      <c r="A3" s="28" t="s">
        <v>17</v>
      </c>
      <c r="B3" s="28"/>
      <c r="C3" s="4">
        <v>20000</v>
      </c>
      <c r="D3" s="2"/>
      <c r="E3" s="2"/>
      <c r="F3" s="2"/>
      <c r="G3" s="2"/>
      <c r="H3" s="2"/>
      <c r="I3" s="2"/>
      <c r="J3" s="14"/>
      <c r="K3" s="14"/>
      <c r="L3" s="3"/>
      <c r="M3" s="2"/>
      <c r="N3" s="3"/>
      <c r="O3" s="4">
        <f>SUM(C3:N3)</f>
        <v>20000</v>
      </c>
    </row>
    <row r="4" spans="1:15" ht="15" customHeight="1">
      <c r="A4" s="35" t="s">
        <v>19</v>
      </c>
      <c r="B4" s="35"/>
      <c r="C4" s="6">
        <v>10000</v>
      </c>
      <c r="D4" s="11"/>
      <c r="E4" s="11"/>
      <c r="F4" s="11"/>
      <c r="G4" s="11"/>
      <c r="H4" s="11"/>
      <c r="I4" s="11"/>
      <c r="J4" s="15"/>
      <c r="K4" s="15"/>
      <c r="L4" s="5"/>
      <c r="M4" s="11"/>
      <c r="N4" s="5"/>
      <c r="O4" s="4">
        <f t="shared" ref="O4:O6" si="0">SUM(C4:N4)</f>
        <v>10000</v>
      </c>
    </row>
    <row r="5" spans="1:15" ht="15" customHeight="1">
      <c r="A5" s="34" t="s">
        <v>71</v>
      </c>
      <c r="B5" s="27"/>
      <c r="C5" s="4"/>
      <c r="D5" s="16"/>
      <c r="E5" s="16"/>
      <c r="F5" s="16"/>
      <c r="G5" s="16"/>
      <c r="H5" s="16"/>
      <c r="I5" s="16"/>
      <c r="J5" s="16"/>
      <c r="K5" s="16"/>
      <c r="L5" s="3"/>
      <c r="M5" s="16"/>
      <c r="N5" s="4">
        <v>3500</v>
      </c>
      <c r="O5" s="4">
        <f t="shared" si="0"/>
        <v>3500</v>
      </c>
    </row>
    <row r="6" spans="1:15" ht="13.5" customHeight="1">
      <c r="A6" s="28" t="s">
        <v>20</v>
      </c>
      <c r="B6" s="28"/>
      <c r="C6" s="4">
        <v>7000</v>
      </c>
      <c r="D6" s="2"/>
      <c r="E6" s="2"/>
      <c r="F6" s="2"/>
      <c r="G6" s="2"/>
      <c r="H6" s="2"/>
      <c r="I6" s="2"/>
      <c r="J6" s="14"/>
      <c r="K6" s="14"/>
      <c r="L6" s="3"/>
      <c r="M6" s="2"/>
      <c r="N6" s="3"/>
      <c r="O6" s="4">
        <f t="shared" si="0"/>
        <v>7000</v>
      </c>
    </row>
    <row r="7" spans="1:15">
      <c r="A7" s="33"/>
      <c r="B7" s="33"/>
      <c r="C7" s="8"/>
      <c r="D7" s="9"/>
      <c r="E7" s="9"/>
      <c r="F7" s="9"/>
      <c r="G7" s="9"/>
      <c r="H7" s="8"/>
      <c r="I7" s="8"/>
      <c r="J7" s="8"/>
      <c r="K7" s="8"/>
      <c r="L7" s="9"/>
      <c r="M7" s="9"/>
      <c r="N7" s="9"/>
      <c r="O7" s="9"/>
    </row>
    <row r="8" spans="1:15">
      <c r="A8" s="29" t="s">
        <v>1</v>
      </c>
      <c r="B8" s="29"/>
      <c r="C8" s="3"/>
      <c r="D8" s="4"/>
      <c r="E8" s="4"/>
      <c r="F8" s="4">
        <f>4*250</f>
        <v>1000</v>
      </c>
      <c r="G8" s="4"/>
      <c r="H8" s="4">
        <v>1000</v>
      </c>
      <c r="I8" s="4">
        <v>3000</v>
      </c>
      <c r="J8" s="4"/>
      <c r="K8" s="4"/>
      <c r="L8" s="4"/>
      <c r="M8" s="4"/>
      <c r="N8" s="4"/>
      <c r="O8" s="4">
        <f t="shared" ref="O8:O13" si="1">SUM(C8:N8)</f>
        <v>5000</v>
      </c>
    </row>
    <row r="9" spans="1:15" ht="30.75" customHeight="1">
      <c r="A9" s="28" t="s">
        <v>34</v>
      </c>
      <c r="B9" s="28"/>
      <c r="C9" s="3"/>
      <c r="D9" s="4"/>
      <c r="E9" s="4"/>
      <c r="F9" s="4">
        <v>250</v>
      </c>
      <c r="G9" s="4"/>
      <c r="H9" s="4"/>
      <c r="I9" s="4"/>
      <c r="J9" s="4"/>
      <c r="K9" s="4"/>
      <c r="L9" s="4"/>
      <c r="M9" s="4"/>
      <c r="N9" s="4"/>
      <c r="O9" s="4">
        <f t="shared" si="1"/>
        <v>250</v>
      </c>
    </row>
    <row r="10" spans="1:15" ht="32.25" customHeight="1">
      <c r="A10" s="28" t="s">
        <v>7</v>
      </c>
      <c r="B10" s="28"/>
      <c r="C10" s="3"/>
      <c r="D10" s="4"/>
      <c r="E10" s="4"/>
      <c r="F10" s="4">
        <v>250</v>
      </c>
      <c r="G10" s="4">
        <v>500</v>
      </c>
      <c r="H10" s="4"/>
      <c r="I10" s="4"/>
      <c r="J10" s="4"/>
      <c r="K10" s="4"/>
      <c r="L10" s="4"/>
      <c r="M10" s="4"/>
      <c r="N10" s="4"/>
      <c r="O10" s="4">
        <f t="shared" si="1"/>
        <v>750</v>
      </c>
    </row>
    <row r="11" spans="1:15" ht="27.75" customHeight="1">
      <c r="A11" s="28" t="s">
        <v>39</v>
      </c>
      <c r="B11" s="28"/>
      <c r="C11" s="3"/>
      <c r="D11" s="4"/>
      <c r="E11" s="4"/>
      <c r="F11" s="4">
        <v>250</v>
      </c>
      <c r="G11" s="4">
        <v>3000</v>
      </c>
      <c r="H11" s="4"/>
      <c r="I11" s="4"/>
      <c r="J11" s="4"/>
      <c r="K11" s="4"/>
      <c r="L11" s="4"/>
      <c r="M11" s="4"/>
      <c r="N11" s="4"/>
      <c r="O11" s="4">
        <f t="shared" si="1"/>
        <v>3250</v>
      </c>
    </row>
    <row r="12" spans="1:15" ht="27.75" customHeight="1">
      <c r="A12" s="28" t="s">
        <v>40</v>
      </c>
      <c r="B12" s="28"/>
      <c r="C12" s="3"/>
      <c r="D12" s="4"/>
      <c r="E12" s="4"/>
      <c r="F12" s="4">
        <v>250</v>
      </c>
      <c r="G12" s="4">
        <v>3000</v>
      </c>
      <c r="H12" s="4"/>
      <c r="I12" s="4"/>
      <c r="J12" s="4"/>
      <c r="K12" s="4"/>
      <c r="L12" s="4"/>
      <c r="M12" s="4"/>
      <c r="N12" s="4"/>
      <c r="O12" s="4">
        <f t="shared" si="1"/>
        <v>3250</v>
      </c>
    </row>
    <row r="13" spans="1:15" ht="19.5" customHeight="1">
      <c r="A13" s="25" t="s">
        <v>46</v>
      </c>
      <c r="B13" s="26"/>
      <c r="C13" s="27"/>
      <c r="D13" s="4">
        <f>321*3.5</f>
        <v>1123.5</v>
      </c>
      <c r="E13" s="4">
        <f>321*45</f>
        <v>14445</v>
      </c>
      <c r="F13" s="4"/>
      <c r="G13" s="4"/>
      <c r="H13" s="4"/>
      <c r="I13" s="4"/>
      <c r="J13" s="4"/>
      <c r="K13" s="4"/>
      <c r="L13" s="4"/>
      <c r="M13" s="4"/>
      <c r="N13" s="4"/>
      <c r="O13" s="4">
        <f t="shared" si="1"/>
        <v>15568.5</v>
      </c>
    </row>
    <row r="14" spans="1:15" ht="12.75" customHeight="1">
      <c r="A14" s="7"/>
      <c r="B14" s="7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34" t="s">
        <v>10</v>
      </c>
      <c r="B15" s="27"/>
      <c r="C15" s="3"/>
      <c r="D15" s="4"/>
      <c r="E15" s="4"/>
      <c r="F15" s="4">
        <f>4*250</f>
        <v>1000</v>
      </c>
      <c r="G15" s="4"/>
      <c r="H15" s="4">
        <v>1000</v>
      </c>
      <c r="I15" s="4">
        <v>3000</v>
      </c>
      <c r="J15" s="4"/>
      <c r="K15" s="4"/>
      <c r="L15" s="4"/>
      <c r="M15" s="4"/>
      <c r="N15" s="4">
        <v>500</v>
      </c>
      <c r="O15" s="4">
        <f t="shared" ref="O15:O18" si="2">SUM(C15:N15)</f>
        <v>5500</v>
      </c>
    </row>
    <row r="16" spans="1:15" ht="27" customHeight="1">
      <c r="A16" s="28" t="s">
        <v>41</v>
      </c>
      <c r="B16" s="28"/>
      <c r="C16" s="3"/>
      <c r="D16" s="4"/>
      <c r="E16" s="4"/>
      <c r="F16" s="4">
        <v>250</v>
      </c>
      <c r="G16" s="4">
        <v>3000</v>
      </c>
      <c r="H16" s="4"/>
      <c r="I16" s="4"/>
      <c r="J16" s="4"/>
      <c r="K16" s="4"/>
      <c r="L16" s="4"/>
      <c r="M16" s="4"/>
      <c r="N16" s="4">
        <v>500</v>
      </c>
      <c r="O16" s="4">
        <f t="shared" si="2"/>
        <v>3750</v>
      </c>
    </row>
    <row r="17" spans="1:15" ht="29.25" customHeight="1">
      <c r="A17" s="28" t="s">
        <v>36</v>
      </c>
      <c r="B17" s="28"/>
      <c r="C17" s="3"/>
      <c r="D17" s="4"/>
      <c r="E17" s="4"/>
      <c r="F17" s="4">
        <v>250</v>
      </c>
      <c r="G17" s="4"/>
      <c r="H17" s="4"/>
      <c r="I17" s="4"/>
      <c r="J17" s="4"/>
      <c r="K17" s="4"/>
      <c r="L17" s="4"/>
      <c r="M17" s="4"/>
      <c r="N17" s="4"/>
      <c r="O17" s="4">
        <f t="shared" si="2"/>
        <v>250</v>
      </c>
    </row>
    <row r="18" spans="1:15" ht="18.75" customHeight="1">
      <c r="A18" s="25" t="s">
        <v>47</v>
      </c>
      <c r="B18" s="26"/>
      <c r="C18" s="27"/>
      <c r="D18" s="4">
        <f>223*3.5</f>
        <v>780.5</v>
      </c>
      <c r="E18" s="4">
        <f>223*45</f>
        <v>10035</v>
      </c>
      <c r="F18" s="4"/>
      <c r="G18" s="4"/>
      <c r="H18" s="4"/>
      <c r="I18" s="4"/>
      <c r="J18" s="4"/>
      <c r="K18" s="4"/>
      <c r="L18" s="4"/>
      <c r="M18" s="4"/>
      <c r="N18" s="4"/>
      <c r="O18" s="4">
        <f t="shared" si="2"/>
        <v>10815.5</v>
      </c>
    </row>
    <row r="19" spans="1:15">
      <c r="A19" s="8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29" t="s">
        <v>11</v>
      </c>
      <c r="B20" s="29"/>
      <c r="C20" s="3"/>
      <c r="D20" s="4"/>
      <c r="E20" s="4"/>
      <c r="F20" s="4">
        <f>2*250</f>
        <v>500</v>
      </c>
      <c r="G20" s="4"/>
      <c r="H20" s="4">
        <v>1000</v>
      </c>
      <c r="I20" s="4">
        <v>3000</v>
      </c>
      <c r="J20" s="4"/>
      <c r="K20" s="4"/>
      <c r="L20" s="4"/>
      <c r="M20" s="4"/>
      <c r="N20" s="4">
        <v>1250</v>
      </c>
      <c r="O20" s="4">
        <f>SUM(C20:N20)</f>
        <v>5750</v>
      </c>
    </row>
    <row r="21" spans="1:15" ht="30" customHeight="1">
      <c r="A21" s="28" t="s">
        <v>52</v>
      </c>
      <c r="B21" s="28"/>
      <c r="C21" s="29"/>
      <c r="D21" s="4"/>
      <c r="E21" s="4"/>
      <c r="F21" s="4"/>
      <c r="G21" s="4">
        <f>20*750</f>
        <v>15000</v>
      </c>
      <c r="H21" s="4"/>
      <c r="I21" s="4"/>
      <c r="J21" s="4"/>
      <c r="K21" s="4"/>
      <c r="L21" s="4"/>
      <c r="M21" s="4"/>
      <c r="N21" s="4"/>
      <c r="O21" s="4">
        <f>SUM(C21:N21)</f>
        <v>15000</v>
      </c>
    </row>
    <row r="22" spans="1:15" ht="18" customHeight="1">
      <c r="A22" s="25" t="s">
        <v>48</v>
      </c>
      <c r="B22" s="26"/>
      <c r="C22" s="27"/>
      <c r="D22" s="4">
        <f>62*3.5</f>
        <v>217</v>
      </c>
      <c r="E22" s="4">
        <f>62*45</f>
        <v>2790</v>
      </c>
      <c r="F22" s="4"/>
      <c r="G22" s="4"/>
      <c r="H22" s="4"/>
      <c r="I22" s="4"/>
      <c r="J22" s="4"/>
      <c r="K22" s="4"/>
      <c r="L22" s="4"/>
      <c r="M22" s="4"/>
      <c r="N22" s="4"/>
      <c r="O22" s="4">
        <f>SUM(C22:N22)</f>
        <v>3007</v>
      </c>
    </row>
    <row r="23" spans="1:15">
      <c r="A23" s="8"/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29" t="s">
        <v>12</v>
      </c>
      <c r="B24" s="29"/>
      <c r="C24" s="3"/>
      <c r="D24" s="4"/>
      <c r="E24" s="4"/>
      <c r="F24" s="4">
        <f>3*250</f>
        <v>750</v>
      </c>
      <c r="G24" s="4"/>
      <c r="H24" s="4">
        <v>1000</v>
      </c>
      <c r="I24" s="4">
        <v>3000</v>
      </c>
      <c r="J24" s="4"/>
      <c r="K24" s="4"/>
      <c r="L24" s="4"/>
      <c r="M24" s="4"/>
      <c r="N24" s="4">
        <v>500</v>
      </c>
      <c r="O24" s="4">
        <f t="shared" ref="O24:O26" si="3">SUM(C24:N24)</f>
        <v>5250</v>
      </c>
    </row>
    <row r="25" spans="1:15" ht="30" customHeight="1">
      <c r="A25" s="30" t="s">
        <v>58</v>
      </c>
      <c r="B25" s="30"/>
      <c r="C25" s="31"/>
      <c r="D25" s="4"/>
      <c r="E25" s="4"/>
      <c r="F25" s="4"/>
      <c r="G25" s="4">
        <f>30*750</f>
        <v>22500</v>
      </c>
      <c r="H25" s="4"/>
      <c r="I25" s="4"/>
      <c r="J25" s="4"/>
      <c r="K25" s="4"/>
      <c r="L25" s="4"/>
      <c r="M25" s="4"/>
      <c r="N25" s="4"/>
      <c r="O25" s="4">
        <f t="shared" si="3"/>
        <v>22500</v>
      </c>
    </row>
    <row r="26" spans="1:15" ht="17.25" customHeight="1">
      <c r="A26" s="25" t="s">
        <v>49</v>
      </c>
      <c r="B26" s="26"/>
      <c r="C26" s="27"/>
      <c r="D26" s="4">
        <f>184*3.5</f>
        <v>644</v>
      </c>
      <c r="E26" s="4">
        <f>184*45</f>
        <v>8280</v>
      </c>
      <c r="F26" s="4"/>
      <c r="G26" s="4"/>
      <c r="H26" s="4"/>
      <c r="I26" s="4"/>
      <c r="J26" s="4"/>
      <c r="K26" s="4"/>
      <c r="L26" s="4"/>
      <c r="M26" s="4"/>
      <c r="N26" s="4"/>
      <c r="O26" s="4">
        <f t="shared" si="3"/>
        <v>8924</v>
      </c>
    </row>
    <row r="27" spans="1:15" ht="17.25" customHeight="1">
      <c r="A27" s="7"/>
      <c r="B27" s="7"/>
      <c r="C27" s="17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8"/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29" t="s">
        <v>13</v>
      </c>
      <c r="B29" s="29"/>
      <c r="C29" s="3"/>
      <c r="D29" s="4"/>
      <c r="E29" s="4"/>
      <c r="F29" s="4">
        <f>3*250</f>
        <v>750</v>
      </c>
      <c r="G29" s="4"/>
      <c r="H29" s="4">
        <v>1000</v>
      </c>
      <c r="I29" s="4">
        <v>3000</v>
      </c>
      <c r="J29" s="4"/>
      <c r="K29" s="4"/>
      <c r="L29" s="4"/>
      <c r="M29" s="4"/>
      <c r="N29" s="4">
        <v>500</v>
      </c>
      <c r="O29" s="4">
        <f t="shared" ref="O29:O34" si="4">SUM(C29:N29)</f>
        <v>5250</v>
      </c>
    </row>
    <row r="30" spans="1:15" ht="27" customHeight="1">
      <c r="A30" s="28" t="s">
        <v>33</v>
      </c>
      <c r="B30" s="28"/>
      <c r="C30" s="29"/>
      <c r="D30" s="4"/>
      <c r="E30" s="4"/>
      <c r="F30" s="4"/>
      <c r="G30" s="4">
        <f>4*750</f>
        <v>3000</v>
      </c>
      <c r="H30" s="4"/>
      <c r="I30" s="4"/>
      <c r="J30" s="4"/>
      <c r="K30" s="4"/>
      <c r="L30" s="4"/>
      <c r="M30" s="4"/>
      <c r="N30" s="4"/>
      <c r="O30" s="4">
        <f t="shared" si="4"/>
        <v>3000</v>
      </c>
    </row>
    <row r="31" spans="1:15" ht="30" customHeight="1">
      <c r="A31" s="28" t="s">
        <v>37</v>
      </c>
      <c r="B31" s="28"/>
      <c r="C31" s="29"/>
      <c r="D31" s="4"/>
      <c r="E31" s="4"/>
      <c r="F31" s="4"/>
      <c r="G31" s="4">
        <f>12*750</f>
        <v>9000</v>
      </c>
      <c r="H31" s="4"/>
      <c r="I31" s="4"/>
      <c r="J31" s="4"/>
      <c r="K31" s="4"/>
      <c r="L31" s="4"/>
      <c r="M31" s="4"/>
      <c r="N31" s="4"/>
      <c r="O31" s="4">
        <f t="shared" si="4"/>
        <v>9000</v>
      </c>
    </row>
    <row r="32" spans="1:15" ht="28.5" customHeight="1">
      <c r="A32" s="28" t="s">
        <v>14</v>
      </c>
      <c r="B32" s="28"/>
      <c r="C32" s="3"/>
      <c r="D32" s="4"/>
      <c r="E32" s="4"/>
      <c r="F32" s="4">
        <v>250</v>
      </c>
      <c r="G32" s="4"/>
      <c r="H32" s="4"/>
      <c r="I32" s="4"/>
      <c r="J32" s="4"/>
      <c r="K32" s="4"/>
      <c r="L32" s="4"/>
      <c r="M32" s="4"/>
      <c r="N32" s="4"/>
      <c r="O32" s="4">
        <f t="shared" si="4"/>
        <v>250</v>
      </c>
    </row>
    <row r="33" spans="1:15" ht="30" customHeight="1">
      <c r="A33" s="28" t="s">
        <v>38</v>
      </c>
      <c r="B33" s="28"/>
      <c r="C33" s="29"/>
      <c r="D33" s="4"/>
      <c r="E33" s="4"/>
      <c r="F33" s="4"/>
      <c r="G33" s="4">
        <f>17*750</f>
        <v>12750</v>
      </c>
      <c r="H33" s="4"/>
      <c r="I33" s="4"/>
      <c r="J33" s="4"/>
      <c r="K33" s="4"/>
      <c r="L33" s="4"/>
      <c r="M33" s="4"/>
      <c r="N33" s="4"/>
      <c r="O33" s="4">
        <f t="shared" si="4"/>
        <v>12750</v>
      </c>
    </row>
    <row r="34" spans="1:15" ht="18.75" customHeight="1">
      <c r="A34" s="25" t="s">
        <v>50</v>
      </c>
      <c r="B34" s="26"/>
      <c r="C34" s="27"/>
      <c r="D34" s="4">
        <f>232*3.5</f>
        <v>812</v>
      </c>
      <c r="E34" s="4">
        <f>232*45</f>
        <v>10440</v>
      </c>
      <c r="F34" s="4"/>
      <c r="G34" s="4"/>
      <c r="H34" s="4"/>
      <c r="I34" s="4"/>
      <c r="J34" s="4"/>
      <c r="K34" s="4"/>
      <c r="L34" s="3"/>
      <c r="M34" s="4"/>
      <c r="N34" s="4"/>
      <c r="O34" s="4">
        <f t="shared" si="4"/>
        <v>11252</v>
      </c>
    </row>
    <row r="35" spans="1:15">
      <c r="A35" s="8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>
      <c r="A36" s="29" t="s">
        <v>15</v>
      </c>
      <c r="B36" s="29"/>
      <c r="C36" s="3"/>
      <c r="D36" s="4"/>
      <c r="E36" s="4"/>
      <c r="F36" s="4">
        <f>3*250</f>
        <v>750</v>
      </c>
      <c r="G36" s="4"/>
      <c r="H36" s="4">
        <v>1000</v>
      </c>
      <c r="I36" s="4">
        <v>3000</v>
      </c>
      <c r="J36" s="4"/>
      <c r="K36" s="4"/>
      <c r="L36" s="4"/>
      <c r="M36" s="4"/>
      <c r="N36" s="4">
        <v>2500</v>
      </c>
      <c r="O36" s="4">
        <f t="shared" ref="O36:O37" si="5">SUM(C36:N36)</f>
        <v>7250</v>
      </c>
    </row>
    <row r="37" spans="1:15" ht="16.5" customHeight="1">
      <c r="A37" s="25" t="s">
        <v>51</v>
      </c>
      <c r="B37" s="26"/>
      <c r="C37" s="27"/>
      <c r="D37" s="4">
        <f>62*3.5</f>
        <v>217</v>
      </c>
      <c r="E37" s="4">
        <f>62*45</f>
        <v>2790</v>
      </c>
      <c r="F37" s="4"/>
      <c r="G37" s="4"/>
      <c r="H37" s="4"/>
      <c r="I37" s="4"/>
      <c r="J37" s="4"/>
      <c r="K37" s="4"/>
      <c r="L37" s="3"/>
      <c r="M37" s="4"/>
      <c r="N37" s="4"/>
      <c r="O37" s="4">
        <f t="shared" si="5"/>
        <v>3007</v>
      </c>
    </row>
    <row r="38" spans="1:15" ht="14.25" customHeight="1">
      <c r="A38" s="7"/>
      <c r="B38" s="7"/>
      <c r="C38" s="8"/>
      <c r="D38" s="9"/>
      <c r="E38" s="9"/>
      <c r="F38" s="9"/>
      <c r="G38" s="9"/>
      <c r="H38" s="9"/>
      <c r="I38" s="9"/>
      <c r="J38" s="9"/>
      <c r="K38" s="9"/>
      <c r="L38" s="8"/>
      <c r="M38" s="9"/>
      <c r="N38" s="9"/>
      <c r="O38" s="9"/>
    </row>
    <row r="39" spans="1:15">
      <c r="A39" s="29" t="s">
        <v>43</v>
      </c>
      <c r="B39" s="29"/>
      <c r="C39" s="3"/>
      <c r="D39" s="4"/>
      <c r="E39" s="4"/>
      <c r="F39" s="4">
        <f>2*250</f>
        <v>500</v>
      </c>
      <c r="G39" s="4"/>
      <c r="H39" s="4">
        <v>1000</v>
      </c>
      <c r="I39" s="4">
        <v>3000</v>
      </c>
      <c r="J39" s="4"/>
      <c r="K39" s="4"/>
      <c r="L39" s="4"/>
      <c r="M39" s="4"/>
      <c r="N39" s="4">
        <v>750</v>
      </c>
      <c r="O39" s="4">
        <f t="shared" ref="O39:O40" si="6">SUM(C39:N39)</f>
        <v>5250</v>
      </c>
    </row>
    <row r="40" spans="1:15">
      <c r="A40" s="29" t="s">
        <v>44</v>
      </c>
      <c r="B40" s="29"/>
      <c r="C40" s="3"/>
      <c r="D40" s="4"/>
      <c r="E40" s="4"/>
      <c r="F40" s="4">
        <f>3*250</f>
        <v>750</v>
      </c>
      <c r="G40" s="4"/>
      <c r="H40" s="4">
        <v>1000</v>
      </c>
      <c r="I40" s="4">
        <v>3000</v>
      </c>
      <c r="J40" s="4"/>
      <c r="K40" s="4"/>
      <c r="L40" s="4"/>
      <c r="M40" s="4"/>
      <c r="N40" s="4">
        <v>750</v>
      </c>
      <c r="O40" s="4">
        <f t="shared" si="6"/>
        <v>5500</v>
      </c>
    </row>
    <row r="41" spans="1:15">
      <c r="A41" s="10"/>
      <c r="B41" s="10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>
      <c r="A42" s="28" t="s">
        <v>28</v>
      </c>
      <c r="B42" s="28"/>
      <c r="C42" s="3"/>
      <c r="D42" s="4"/>
      <c r="E42" s="4"/>
      <c r="F42" s="4"/>
      <c r="G42" s="4"/>
      <c r="H42" s="4"/>
      <c r="I42" s="4"/>
      <c r="J42" s="4"/>
      <c r="K42" s="4"/>
      <c r="L42" s="4">
        <f>50*103.4</f>
        <v>5170</v>
      </c>
      <c r="M42" s="4">
        <v>500</v>
      </c>
      <c r="N42" s="4"/>
      <c r="O42" s="4">
        <f t="shared" ref="O42:O64" si="7">SUM(C42:N42)</f>
        <v>5670</v>
      </c>
    </row>
    <row r="43" spans="1:15">
      <c r="A43" s="28" t="s">
        <v>35</v>
      </c>
      <c r="B43" s="28"/>
      <c r="C43" s="3"/>
      <c r="D43" s="4"/>
      <c r="E43" s="4"/>
      <c r="F43" s="4"/>
      <c r="G43" s="4"/>
      <c r="H43" s="4"/>
      <c r="I43" s="4"/>
      <c r="J43" s="4"/>
      <c r="K43" s="4"/>
      <c r="L43" s="4">
        <f>25*101</f>
        <v>2525</v>
      </c>
      <c r="M43" s="4">
        <f>500*4</f>
        <v>2000</v>
      </c>
      <c r="N43" s="4">
        <v>2000</v>
      </c>
      <c r="O43" s="4">
        <f t="shared" si="7"/>
        <v>6525</v>
      </c>
    </row>
    <row r="44" spans="1:15">
      <c r="A44" s="28" t="s">
        <v>21</v>
      </c>
      <c r="B44" s="28"/>
      <c r="C44" s="3"/>
      <c r="D44" s="4"/>
      <c r="E44" s="4"/>
      <c r="F44" s="4"/>
      <c r="G44" s="4"/>
      <c r="H44" s="4"/>
      <c r="I44" s="4"/>
      <c r="J44" s="4">
        <v>7500</v>
      </c>
      <c r="K44" s="4">
        <f>12.5*253</f>
        <v>3162.5</v>
      </c>
      <c r="L44" s="4">
        <f>35*98.8</f>
        <v>3458</v>
      </c>
      <c r="M44" s="4">
        <f>500*2</f>
        <v>1000</v>
      </c>
      <c r="N44" s="4">
        <v>500</v>
      </c>
      <c r="O44" s="4">
        <f t="shared" si="7"/>
        <v>15620.5</v>
      </c>
    </row>
    <row r="45" spans="1:15">
      <c r="A45" s="28" t="s">
        <v>53</v>
      </c>
      <c r="B45" s="28"/>
      <c r="C45" s="3"/>
      <c r="D45" s="4"/>
      <c r="E45" s="4"/>
      <c r="F45" s="4"/>
      <c r="G45" s="4">
        <v>1000</v>
      </c>
      <c r="H45" s="4"/>
      <c r="I45" s="4"/>
      <c r="J45" s="4">
        <f>7500*3</f>
        <v>22500</v>
      </c>
      <c r="K45" s="4">
        <f>12.5*379.5</f>
        <v>4743.75</v>
      </c>
      <c r="L45" s="4">
        <f>50*54</f>
        <v>2700</v>
      </c>
      <c r="M45" s="4">
        <f>500*2</f>
        <v>1000</v>
      </c>
      <c r="N45" s="4">
        <v>1500</v>
      </c>
      <c r="O45" s="4">
        <f t="shared" si="7"/>
        <v>33443.75</v>
      </c>
    </row>
    <row r="46" spans="1:15">
      <c r="A46" s="38" t="s">
        <v>72</v>
      </c>
      <c r="B46" s="39"/>
      <c r="C46" s="19"/>
      <c r="D46" s="4"/>
      <c r="E46" s="19"/>
      <c r="F46" s="19"/>
      <c r="G46" s="19"/>
      <c r="H46" s="19"/>
      <c r="I46" s="19"/>
      <c r="J46" s="19"/>
      <c r="K46" s="19"/>
      <c r="L46" s="4">
        <f>35*85</f>
        <v>2975</v>
      </c>
      <c r="M46" s="4">
        <v>500</v>
      </c>
      <c r="N46" s="19"/>
      <c r="O46" s="4">
        <f t="shared" si="7"/>
        <v>3475</v>
      </c>
    </row>
    <row r="47" spans="1:15">
      <c r="A47" s="34" t="s">
        <v>73</v>
      </c>
      <c r="B47" s="27"/>
      <c r="C47" s="19"/>
      <c r="D47" s="4"/>
      <c r="E47" s="19"/>
      <c r="F47" s="19"/>
      <c r="G47" s="19"/>
      <c r="H47" s="19"/>
      <c r="I47" s="19"/>
      <c r="J47" s="19"/>
      <c r="K47" s="19"/>
      <c r="L47" s="4">
        <f>25*78</f>
        <v>1950</v>
      </c>
      <c r="M47" s="19"/>
      <c r="N47" s="19"/>
      <c r="O47" s="4">
        <f t="shared" si="7"/>
        <v>1950</v>
      </c>
    </row>
    <row r="48" spans="1:15">
      <c r="A48" s="34" t="s">
        <v>74</v>
      </c>
      <c r="B48" s="27"/>
      <c r="C48" s="19"/>
      <c r="D48" s="4"/>
      <c r="E48" s="19"/>
      <c r="F48" s="19"/>
      <c r="G48" s="19"/>
      <c r="H48" s="19"/>
      <c r="I48" s="19"/>
      <c r="J48" s="19"/>
      <c r="K48" s="19"/>
      <c r="L48" s="4">
        <f>25*17</f>
        <v>425</v>
      </c>
      <c r="M48" s="19"/>
      <c r="N48" s="19"/>
      <c r="O48" s="4">
        <f t="shared" si="7"/>
        <v>425</v>
      </c>
    </row>
    <row r="49" spans="1:15">
      <c r="A49" s="28" t="s">
        <v>22</v>
      </c>
      <c r="B49" s="28"/>
      <c r="C49" s="3"/>
      <c r="D49" s="4"/>
      <c r="E49" s="4"/>
      <c r="F49" s="4"/>
      <c r="G49" s="4">
        <f>500*1</f>
        <v>500</v>
      </c>
      <c r="H49" s="4"/>
      <c r="I49" s="4"/>
      <c r="J49" s="4"/>
      <c r="K49" s="4"/>
      <c r="L49" s="4">
        <f>25*17</f>
        <v>425</v>
      </c>
      <c r="M49" s="4">
        <v>500</v>
      </c>
      <c r="N49" s="3"/>
      <c r="O49" s="4">
        <f t="shared" si="7"/>
        <v>1425</v>
      </c>
    </row>
    <row r="50" spans="1:15">
      <c r="A50" s="28" t="s">
        <v>23</v>
      </c>
      <c r="B50" s="28"/>
      <c r="C50" s="3"/>
      <c r="D50" s="4">
        <f>3.5*26</f>
        <v>91</v>
      </c>
      <c r="E50" s="4"/>
      <c r="F50" s="4"/>
      <c r="G50" s="4">
        <v>1000</v>
      </c>
      <c r="H50" s="4"/>
      <c r="I50" s="4"/>
      <c r="J50" s="4"/>
      <c r="K50" s="4"/>
      <c r="L50" s="4"/>
      <c r="M50" s="4"/>
      <c r="N50" s="3"/>
      <c r="O50" s="4">
        <f t="shared" si="7"/>
        <v>1091</v>
      </c>
    </row>
    <row r="51" spans="1:15">
      <c r="A51" s="28" t="s">
        <v>24</v>
      </c>
      <c r="B51" s="28"/>
      <c r="C51" s="3"/>
      <c r="D51" s="4">
        <f>3.5*75</f>
        <v>262.5</v>
      </c>
      <c r="E51" s="4"/>
      <c r="F51" s="4"/>
      <c r="G51" s="4">
        <v>1000</v>
      </c>
      <c r="H51" s="4"/>
      <c r="I51" s="4"/>
      <c r="J51" s="4"/>
      <c r="K51" s="4"/>
      <c r="L51" s="4"/>
      <c r="M51" s="4"/>
      <c r="N51" s="3"/>
      <c r="O51" s="4">
        <f t="shared" si="7"/>
        <v>1262.5</v>
      </c>
    </row>
    <row r="52" spans="1:15">
      <c r="A52" s="28" t="s">
        <v>25</v>
      </c>
      <c r="B52" s="28"/>
      <c r="C52" s="3"/>
      <c r="D52" s="4"/>
      <c r="E52" s="4"/>
      <c r="F52" s="4"/>
      <c r="G52" s="4">
        <v>1000</v>
      </c>
      <c r="H52" s="4"/>
      <c r="I52" s="4"/>
      <c r="J52" s="4"/>
      <c r="K52" s="4"/>
      <c r="L52" s="4">
        <f>35*20</f>
        <v>700</v>
      </c>
      <c r="M52" s="4"/>
      <c r="N52" s="4">
        <v>500</v>
      </c>
      <c r="O52" s="4">
        <f t="shared" si="7"/>
        <v>2200</v>
      </c>
    </row>
    <row r="53" spans="1:15">
      <c r="A53" s="28" t="s">
        <v>26</v>
      </c>
      <c r="B53" s="28"/>
      <c r="C53" s="3"/>
      <c r="D53" s="4"/>
      <c r="E53" s="4"/>
      <c r="F53" s="4"/>
      <c r="G53" s="4">
        <f>500*3</f>
        <v>1500</v>
      </c>
      <c r="H53" s="4"/>
      <c r="I53" s="4"/>
      <c r="J53" s="4"/>
      <c r="K53" s="4"/>
      <c r="L53" s="4">
        <f>25*20</f>
        <v>500</v>
      </c>
      <c r="M53" s="4">
        <v>500</v>
      </c>
      <c r="N53" s="4">
        <v>750</v>
      </c>
      <c r="O53" s="4">
        <f t="shared" si="7"/>
        <v>3250</v>
      </c>
    </row>
    <row r="54" spans="1:15">
      <c r="A54" s="28" t="s">
        <v>29</v>
      </c>
      <c r="B54" s="28"/>
      <c r="C54" s="3"/>
      <c r="D54" s="4"/>
      <c r="E54" s="4"/>
      <c r="F54" s="4"/>
      <c r="G54" s="3"/>
      <c r="H54" s="4"/>
      <c r="I54" s="4"/>
      <c r="J54" s="4"/>
      <c r="K54" s="4"/>
      <c r="L54" s="4">
        <f>35*510</f>
        <v>17850</v>
      </c>
      <c r="M54" s="4">
        <f>2*500</f>
        <v>1000</v>
      </c>
      <c r="N54" s="4">
        <f>500*4</f>
        <v>2000</v>
      </c>
      <c r="O54" s="4">
        <f>SUM(C54:N54)</f>
        <v>20850</v>
      </c>
    </row>
    <row r="55" spans="1:15">
      <c r="A55" s="28" t="s">
        <v>56</v>
      </c>
      <c r="B55" s="28"/>
      <c r="C55" s="3"/>
      <c r="D55" s="4"/>
      <c r="E55" s="4"/>
      <c r="F55" s="4"/>
      <c r="G55" s="3"/>
      <c r="H55" s="4"/>
      <c r="I55" s="4"/>
      <c r="J55" s="4">
        <v>7500</v>
      </c>
      <c r="K55" s="4">
        <f>12.5*189</f>
        <v>2362.5</v>
      </c>
      <c r="L55" s="4">
        <f>45*187</f>
        <v>8415</v>
      </c>
      <c r="M55" s="4">
        <f>500*4</f>
        <v>2000</v>
      </c>
      <c r="N55" s="4">
        <v>2000</v>
      </c>
      <c r="O55" s="4">
        <f>SUM(C55:N55)</f>
        <v>22277.5</v>
      </c>
    </row>
    <row r="56" spans="1:15">
      <c r="A56" s="28" t="s">
        <v>54</v>
      </c>
      <c r="B56" s="28"/>
      <c r="C56" s="3"/>
      <c r="D56" s="4"/>
      <c r="E56" s="4"/>
      <c r="F56" s="4"/>
      <c r="G56" s="3"/>
      <c r="H56" s="4"/>
      <c r="I56" s="4"/>
      <c r="J56" s="4"/>
      <c r="K56" s="4"/>
      <c r="L56" s="4">
        <f>35*53</f>
        <v>1855</v>
      </c>
      <c r="M56" s="4">
        <v>500</v>
      </c>
      <c r="N56" s="4">
        <f>500*1</f>
        <v>500</v>
      </c>
      <c r="O56" s="4">
        <f>SUM(C56:N56)</f>
        <v>2855</v>
      </c>
    </row>
    <row r="57" spans="1:15">
      <c r="A57" s="28" t="s">
        <v>55</v>
      </c>
      <c r="B57" s="28"/>
      <c r="C57" s="3"/>
      <c r="D57" s="4"/>
      <c r="E57" s="4"/>
      <c r="F57" s="4"/>
      <c r="G57" s="3"/>
      <c r="H57" s="4"/>
      <c r="I57" s="4"/>
      <c r="J57" s="4">
        <v>7500</v>
      </c>
      <c r="K57" s="4">
        <f>12.5*108</f>
        <v>1350</v>
      </c>
      <c r="L57" s="4">
        <f>25*14</f>
        <v>350</v>
      </c>
      <c r="M57" s="4">
        <v>500</v>
      </c>
      <c r="N57" s="4">
        <f>500*3</f>
        <v>1500</v>
      </c>
      <c r="O57" s="4">
        <f>SUM(C57:N57)</f>
        <v>11200</v>
      </c>
    </row>
    <row r="58" spans="1:15">
      <c r="A58" s="28" t="s">
        <v>30</v>
      </c>
      <c r="B58" s="28"/>
      <c r="C58" s="3"/>
      <c r="D58" s="4"/>
      <c r="E58" s="4"/>
      <c r="F58" s="4"/>
      <c r="G58" s="4"/>
      <c r="H58" s="4"/>
      <c r="I58" s="4"/>
      <c r="J58" s="4"/>
      <c r="K58" s="4"/>
      <c r="L58" s="4">
        <f>30*30</f>
        <v>900</v>
      </c>
      <c r="M58" s="4">
        <v>500</v>
      </c>
      <c r="N58" s="4">
        <v>1250</v>
      </c>
      <c r="O58" s="4">
        <f t="shared" si="7"/>
        <v>2650</v>
      </c>
    </row>
    <row r="59" spans="1:15" ht="15" customHeight="1">
      <c r="A59" s="28" t="s">
        <v>31</v>
      </c>
      <c r="B59" s="28"/>
      <c r="C59" s="3"/>
      <c r="D59" s="4"/>
      <c r="E59" s="4"/>
      <c r="F59" s="4"/>
      <c r="G59" s="4">
        <v>200</v>
      </c>
      <c r="H59" s="4"/>
      <c r="I59" s="4"/>
      <c r="J59" s="4"/>
      <c r="K59" s="4"/>
      <c r="L59" s="4"/>
      <c r="M59" s="4">
        <v>500</v>
      </c>
      <c r="N59" s="4"/>
      <c r="O59" s="4">
        <f t="shared" si="7"/>
        <v>700</v>
      </c>
    </row>
    <row r="60" spans="1:15">
      <c r="A60" s="28" t="s">
        <v>57</v>
      </c>
      <c r="B60" s="28"/>
      <c r="C60" s="3"/>
      <c r="D60" s="4"/>
      <c r="E60" s="4"/>
      <c r="F60" s="4"/>
      <c r="G60" s="4"/>
      <c r="H60" s="4"/>
      <c r="I60" s="4"/>
      <c r="J60" s="4"/>
      <c r="K60" s="4"/>
      <c r="L60" s="4">
        <f>50*30</f>
        <v>1500</v>
      </c>
      <c r="M60" s="4">
        <v>500</v>
      </c>
      <c r="N60" s="4">
        <v>750</v>
      </c>
      <c r="O60" s="4">
        <f t="shared" si="7"/>
        <v>2750</v>
      </c>
    </row>
    <row r="61" spans="1:15">
      <c r="A61" s="34" t="s">
        <v>70</v>
      </c>
      <c r="B61" s="27"/>
      <c r="C61" s="3"/>
      <c r="D61" s="4"/>
      <c r="E61" s="4"/>
      <c r="F61" s="4"/>
      <c r="G61" s="4"/>
      <c r="H61" s="4"/>
      <c r="I61" s="4"/>
      <c r="J61" s="4">
        <v>7500</v>
      </c>
      <c r="K61" s="4">
        <f>12.5*90</f>
        <v>1125</v>
      </c>
      <c r="L61" s="4">
        <f>50*5</f>
        <v>250</v>
      </c>
      <c r="M61" s="4"/>
      <c r="N61" s="4">
        <v>500</v>
      </c>
      <c r="O61" s="4">
        <f t="shared" si="7"/>
        <v>9375</v>
      </c>
    </row>
    <row r="62" spans="1:15">
      <c r="A62" s="28" t="s">
        <v>32</v>
      </c>
      <c r="B62" s="28"/>
      <c r="C62" s="3"/>
      <c r="D62" s="4"/>
      <c r="E62" s="4"/>
      <c r="F62" s="4"/>
      <c r="G62" s="4"/>
      <c r="H62" s="4"/>
      <c r="I62" s="4"/>
      <c r="J62" s="4"/>
      <c r="K62" s="4"/>
      <c r="L62" s="4">
        <f>25*175</f>
        <v>4375</v>
      </c>
      <c r="M62" s="4"/>
      <c r="N62" s="4">
        <v>1000</v>
      </c>
      <c r="O62" s="4">
        <f t="shared" si="7"/>
        <v>5375</v>
      </c>
    </row>
    <row r="63" spans="1:15" ht="30.75" customHeight="1">
      <c r="A63" s="25" t="s">
        <v>75</v>
      </c>
      <c r="B63" s="40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>
        <v>2000</v>
      </c>
      <c r="O63" s="4">
        <f t="shared" si="7"/>
        <v>2000</v>
      </c>
    </row>
    <row r="64" spans="1:15" ht="30.75" customHeight="1">
      <c r="A64" s="28" t="s">
        <v>76</v>
      </c>
      <c r="B64" s="28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v>2000</v>
      </c>
      <c r="O64" s="4">
        <f t="shared" si="7"/>
        <v>2000</v>
      </c>
    </row>
    <row r="65" spans="1:15" ht="16.5" thickBot="1">
      <c r="A65" s="36" t="s">
        <v>42</v>
      </c>
      <c r="B65" s="37"/>
      <c r="C65" s="18">
        <f>SUM(C3:C64)</f>
        <v>37000</v>
      </c>
      <c r="D65" s="18">
        <f t="shared" ref="D65:O65" si="8">SUM(D3:D64)</f>
        <v>4147.5</v>
      </c>
      <c r="E65" s="18">
        <f t="shared" si="8"/>
        <v>48780</v>
      </c>
      <c r="F65" s="18">
        <f t="shared" si="8"/>
        <v>7750</v>
      </c>
      <c r="G65" s="18">
        <f t="shared" si="8"/>
        <v>77950</v>
      </c>
      <c r="H65" s="18">
        <f t="shared" si="8"/>
        <v>8000</v>
      </c>
      <c r="I65" s="18">
        <f t="shared" si="8"/>
        <v>24000</v>
      </c>
      <c r="J65" s="18">
        <f t="shared" si="8"/>
        <v>52500</v>
      </c>
      <c r="K65" s="18">
        <f t="shared" si="8"/>
        <v>12743.75</v>
      </c>
      <c r="L65" s="18">
        <f t="shared" si="8"/>
        <v>56323</v>
      </c>
      <c r="M65" s="18">
        <f t="shared" si="8"/>
        <v>11500</v>
      </c>
      <c r="N65" s="18">
        <f t="shared" si="8"/>
        <v>29500</v>
      </c>
      <c r="O65" s="18">
        <f t="shared" si="8"/>
        <v>370194.25</v>
      </c>
    </row>
    <row r="66" spans="1:1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C69" t="s">
        <v>61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t="s">
        <v>59</v>
      </c>
      <c r="B71" s="1">
        <v>7.9</v>
      </c>
      <c r="C71" t="s">
        <v>62</v>
      </c>
      <c r="D71" s="1">
        <f>B71</f>
        <v>7.9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t="s">
        <v>60</v>
      </c>
      <c r="B72" s="1">
        <v>80</v>
      </c>
      <c r="C72" t="s">
        <v>63</v>
      </c>
      <c r="D72" s="1">
        <f>B72*2</f>
        <v>160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t="s">
        <v>64</v>
      </c>
      <c r="B73" s="1">
        <v>1.18</v>
      </c>
      <c r="C73" t="s">
        <v>65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t="s">
        <v>66</v>
      </c>
      <c r="B74" s="1">
        <v>2.54</v>
      </c>
      <c r="C74" t="s">
        <v>63</v>
      </c>
      <c r="D74" s="1">
        <f>B74*2</f>
        <v>5.08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B75" s="1"/>
      <c r="D75" s="1">
        <f>SUM(D71:D74)</f>
        <v>172.98000000000002</v>
      </c>
      <c r="E75" s="1">
        <f>D75*4</f>
        <v>691.92000000000007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B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B79" s="1"/>
    </row>
    <row r="80" spans="1:15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</sheetData>
  <mergeCells count="57">
    <mergeCell ref="A65:B65"/>
    <mergeCell ref="A40:B40"/>
    <mergeCell ref="A39:B39"/>
    <mergeCell ref="A49:B49"/>
    <mergeCell ref="A50:B50"/>
    <mergeCell ref="A42:B42"/>
    <mergeCell ref="A61:B61"/>
    <mergeCell ref="A46:B46"/>
    <mergeCell ref="A47:B47"/>
    <mergeCell ref="A48:B48"/>
    <mergeCell ref="A63:B63"/>
    <mergeCell ref="A2:B2"/>
    <mergeCell ref="A7:B7"/>
    <mergeCell ref="A8:B8"/>
    <mergeCell ref="A16:B16"/>
    <mergeCell ref="A12:B12"/>
    <mergeCell ref="A15:B15"/>
    <mergeCell ref="A9:B9"/>
    <mergeCell ref="A10:B10"/>
    <mergeCell ref="A11:B11"/>
    <mergeCell ref="A3:B3"/>
    <mergeCell ref="A4:B4"/>
    <mergeCell ref="A6:B6"/>
    <mergeCell ref="A13:C13"/>
    <mergeCell ref="A5:B5"/>
    <mergeCell ref="A17:B17"/>
    <mergeCell ref="A20:B20"/>
    <mergeCell ref="A45:B45"/>
    <mergeCell ref="A30:C30"/>
    <mergeCell ref="A24:B24"/>
    <mergeCell ref="A25:C25"/>
    <mergeCell ref="A26:C26"/>
    <mergeCell ref="A29:B29"/>
    <mergeCell ref="A31:C31"/>
    <mergeCell ref="A32:B32"/>
    <mergeCell ref="A33:C33"/>
    <mergeCell ref="A43:B43"/>
    <mergeCell ref="A36:B36"/>
    <mergeCell ref="A34:C34"/>
    <mergeCell ref="A37:C37"/>
    <mergeCell ref="A21:C21"/>
    <mergeCell ref="A1:O1"/>
    <mergeCell ref="A18:C18"/>
    <mergeCell ref="A64:B64"/>
    <mergeCell ref="A44:B44"/>
    <mergeCell ref="A54:B54"/>
    <mergeCell ref="A55:B55"/>
    <mergeCell ref="A56:B56"/>
    <mergeCell ref="A59:B59"/>
    <mergeCell ref="A60:B60"/>
    <mergeCell ref="A62:B62"/>
    <mergeCell ref="A51:B51"/>
    <mergeCell ref="A52:B52"/>
    <mergeCell ref="A53:B53"/>
    <mergeCell ref="A57:B57"/>
    <mergeCell ref="A58:B58"/>
    <mergeCell ref="A22:C22"/>
  </mergeCells>
  <pageMargins left="0.7" right="0.7" top="0.75" bottom="0.75" header="0.3" footer="0.3"/>
  <pageSetup paperSize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5"/>
  <sheetViews>
    <sheetView zoomScale="85" zoomScaleNormal="85" workbookViewId="0">
      <pane ySplit="2" topLeftCell="A9" activePane="bottomLeft" state="frozen"/>
      <selection pane="bottomLeft" activeCell="O37" sqref="O37"/>
    </sheetView>
  </sheetViews>
  <sheetFormatPr defaultRowHeight="15"/>
  <cols>
    <col min="2" max="2" width="11.42578125" customWidth="1"/>
    <col min="3" max="3" width="12.7109375" customWidth="1"/>
    <col min="4" max="4" width="11.28515625" customWidth="1"/>
    <col min="5" max="5" width="13.42578125" customWidth="1"/>
    <col min="6" max="6" width="10.7109375" bestFit="1" customWidth="1"/>
    <col min="7" max="9" width="11.5703125" customWidth="1"/>
    <col min="10" max="10" width="13" customWidth="1"/>
    <col min="11" max="11" width="11.5703125" customWidth="1"/>
    <col min="12" max="12" width="12" customWidth="1"/>
    <col min="13" max="13" width="13.7109375" customWidth="1"/>
    <col min="15" max="15" width="11.28515625" bestFit="1" customWidth="1"/>
  </cols>
  <sheetData>
    <row r="1" spans="1:13" ht="21">
      <c r="A1" s="24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0.75" customHeight="1">
      <c r="A2" s="32" t="s">
        <v>0</v>
      </c>
      <c r="B2" s="32"/>
      <c r="C2" s="12" t="s">
        <v>18</v>
      </c>
      <c r="D2" s="12" t="s">
        <v>16</v>
      </c>
      <c r="E2" s="12" t="s">
        <v>4</v>
      </c>
      <c r="F2" s="12" t="s">
        <v>2</v>
      </c>
      <c r="G2" s="12" t="s">
        <v>3</v>
      </c>
      <c r="H2" s="12" t="s">
        <v>67</v>
      </c>
      <c r="I2" s="12" t="s">
        <v>69</v>
      </c>
      <c r="J2" s="12" t="s">
        <v>68</v>
      </c>
      <c r="K2" s="12" t="s">
        <v>6</v>
      </c>
      <c r="L2" s="12" t="s">
        <v>27</v>
      </c>
      <c r="M2" s="21" t="s">
        <v>9</v>
      </c>
    </row>
    <row r="3" spans="1:13" ht="18.75" customHeight="1">
      <c r="A3" s="28" t="s">
        <v>17</v>
      </c>
      <c r="B3" s="28"/>
      <c r="C3" s="4">
        <v>20000</v>
      </c>
      <c r="D3" s="20"/>
      <c r="E3" s="20"/>
      <c r="F3" s="20"/>
      <c r="G3" s="20"/>
      <c r="H3" s="20"/>
      <c r="I3" s="20"/>
      <c r="J3" s="3"/>
      <c r="K3" s="20"/>
      <c r="L3" s="3"/>
      <c r="M3" s="4">
        <f>SUM(C3:L3)</f>
        <v>20000</v>
      </c>
    </row>
    <row r="4" spans="1:13" ht="15" customHeight="1">
      <c r="A4" s="35" t="s">
        <v>19</v>
      </c>
      <c r="B4" s="35"/>
      <c r="C4" s="6">
        <v>10000</v>
      </c>
      <c r="D4" s="23"/>
      <c r="E4" s="23"/>
      <c r="F4" s="23"/>
      <c r="G4" s="23"/>
      <c r="H4" s="23"/>
      <c r="I4" s="23"/>
      <c r="J4" s="5"/>
      <c r="K4" s="23"/>
      <c r="L4" s="5"/>
      <c r="M4" s="4">
        <f>SUM(C4:L4)</f>
        <v>10000</v>
      </c>
    </row>
    <row r="5" spans="1:13" ht="15" customHeight="1">
      <c r="A5" s="34" t="s">
        <v>71</v>
      </c>
      <c r="B5" s="27"/>
      <c r="C5" s="4"/>
      <c r="D5" s="20"/>
      <c r="E5" s="20"/>
      <c r="F5" s="20"/>
      <c r="G5" s="20"/>
      <c r="H5" s="20"/>
      <c r="I5" s="20"/>
      <c r="J5" s="3"/>
      <c r="K5" s="20"/>
      <c r="L5" s="4">
        <v>3500</v>
      </c>
      <c r="M5" s="4">
        <f>SUM(C5:L5)</f>
        <v>3500</v>
      </c>
    </row>
    <row r="6" spans="1:13" ht="13.5" customHeight="1">
      <c r="A6" s="25" t="s">
        <v>20</v>
      </c>
      <c r="B6" s="40"/>
      <c r="C6" s="4">
        <v>7000</v>
      </c>
      <c r="D6" s="20"/>
      <c r="E6" s="20"/>
      <c r="F6" s="20"/>
      <c r="G6" s="20"/>
      <c r="H6" s="20"/>
      <c r="I6" s="20"/>
      <c r="J6" s="3"/>
      <c r="K6" s="20"/>
      <c r="L6" s="3"/>
      <c r="M6" s="4">
        <f t="shared" ref="M6" si="0">SUM(C6:L6)</f>
        <v>7000</v>
      </c>
    </row>
    <row r="7" spans="1:13">
      <c r="A7" s="33"/>
      <c r="B7" s="33"/>
      <c r="C7" s="8"/>
      <c r="D7" s="9"/>
      <c r="E7" s="9"/>
      <c r="F7" s="8"/>
      <c r="G7" s="8"/>
      <c r="H7" s="8"/>
      <c r="I7" s="8"/>
      <c r="J7" s="9"/>
      <c r="K7" s="9"/>
      <c r="L7" s="9"/>
      <c r="M7" s="9"/>
    </row>
    <row r="8" spans="1:13" ht="32.25" customHeight="1">
      <c r="A8" s="28" t="s">
        <v>7</v>
      </c>
      <c r="B8" s="28"/>
      <c r="C8" s="3"/>
      <c r="D8" s="4"/>
      <c r="E8" s="4">
        <v>500</v>
      </c>
      <c r="F8" s="4"/>
      <c r="G8" s="4"/>
      <c r="H8" s="4"/>
      <c r="I8" s="4"/>
      <c r="J8" s="4"/>
      <c r="K8" s="4"/>
      <c r="L8" s="4"/>
      <c r="M8" s="4">
        <f t="shared" ref="M8:M10" si="1">SUM(C8:L8)</f>
        <v>500</v>
      </c>
    </row>
    <row r="9" spans="1:13" ht="27.75" customHeight="1">
      <c r="A9" s="28" t="s">
        <v>39</v>
      </c>
      <c r="B9" s="28"/>
      <c r="C9" s="3"/>
      <c r="D9" s="4"/>
      <c r="E9" s="4">
        <v>3000</v>
      </c>
      <c r="F9" s="4"/>
      <c r="G9" s="4"/>
      <c r="H9" s="4"/>
      <c r="I9" s="4"/>
      <c r="J9" s="4"/>
      <c r="K9" s="4"/>
      <c r="L9" s="4"/>
      <c r="M9" s="4">
        <f t="shared" si="1"/>
        <v>3000</v>
      </c>
    </row>
    <row r="10" spans="1:13" ht="27.75" customHeight="1">
      <c r="A10" s="28" t="s">
        <v>40</v>
      </c>
      <c r="B10" s="28"/>
      <c r="C10" s="3"/>
      <c r="D10" s="4"/>
      <c r="E10" s="4">
        <v>3000</v>
      </c>
      <c r="F10" s="4"/>
      <c r="G10" s="4"/>
      <c r="H10" s="4"/>
      <c r="I10" s="4"/>
      <c r="J10" s="4"/>
      <c r="K10" s="4"/>
      <c r="L10" s="4"/>
      <c r="M10" s="4">
        <f t="shared" si="1"/>
        <v>3000</v>
      </c>
    </row>
    <row r="11" spans="1:13" ht="27" customHeight="1">
      <c r="A11" s="28" t="s">
        <v>41</v>
      </c>
      <c r="B11" s="28"/>
      <c r="C11" s="3"/>
      <c r="D11" s="4"/>
      <c r="E11" s="4">
        <v>3000</v>
      </c>
      <c r="F11" s="4"/>
      <c r="G11" s="4"/>
      <c r="H11" s="4"/>
      <c r="I11" s="4"/>
      <c r="J11" s="4"/>
      <c r="K11" s="4"/>
      <c r="L11" s="4">
        <v>500</v>
      </c>
      <c r="M11" s="4">
        <f>SUM(C11:L11)</f>
        <v>3500</v>
      </c>
    </row>
    <row r="12" spans="1:13">
      <c r="A12" s="22"/>
      <c r="B12" s="22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28" t="s">
        <v>28</v>
      </c>
      <c r="B13" s="28"/>
      <c r="C13" s="3"/>
      <c r="D13" s="4"/>
      <c r="E13" s="4"/>
      <c r="F13" s="4"/>
      <c r="G13" s="4"/>
      <c r="H13" s="4"/>
      <c r="I13" s="4"/>
      <c r="J13" s="4">
        <f>50*103.4</f>
        <v>5170</v>
      </c>
      <c r="K13" s="4">
        <v>500</v>
      </c>
      <c r="L13" s="4"/>
      <c r="M13" s="4">
        <f t="shared" ref="M13:M35" si="2">SUM(C13:L13)</f>
        <v>5670</v>
      </c>
    </row>
    <row r="14" spans="1:13">
      <c r="A14" s="28" t="s">
        <v>35</v>
      </c>
      <c r="B14" s="28"/>
      <c r="C14" s="3"/>
      <c r="D14" s="4"/>
      <c r="E14" s="4"/>
      <c r="F14" s="4"/>
      <c r="G14" s="4"/>
      <c r="H14" s="4"/>
      <c r="I14" s="4"/>
      <c r="J14" s="4">
        <f>25*101</f>
        <v>2525</v>
      </c>
      <c r="K14" s="4">
        <f>500*4</f>
        <v>2000</v>
      </c>
      <c r="L14" s="4">
        <v>2000</v>
      </c>
      <c r="M14" s="4">
        <f t="shared" si="2"/>
        <v>6525</v>
      </c>
    </row>
    <row r="15" spans="1:13">
      <c r="A15" s="28" t="s">
        <v>21</v>
      </c>
      <c r="B15" s="28"/>
      <c r="C15" s="3"/>
      <c r="D15" s="4"/>
      <c r="E15" s="4"/>
      <c r="F15" s="4"/>
      <c r="G15" s="4"/>
      <c r="H15" s="4">
        <v>7500</v>
      </c>
      <c r="I15" s="4">
        <f>12.5*253</f>
        <v>3162.5</v>
      </c>
      <c r="J15" s="4">
        <f>35*98.8</f>
        <v>3458</v>
      </c>
      <c r="K15" s="4">
        <f>500*2</f>
        <v>1000</v>
      </c>
      <c r="L15" s="4">
        <v>500</v>
      </c>
      <c r="M15" s="4">
        <f t="shared" si="2"/>
        <v>15620.5</v>
      </c>
    </row>
    <row r="16" spans="1:13">
      <c r="A16" s="28" t="s">
        <v>53</v>
      </c>
      <c r="B16" s="28"/>
      <c r="C16" s="3"/>
      <c r="D16" s="4"/>
      <c r="E16" s="4">
        <v>1000</v>
      </c>
      <c r="F16" s="4"/>
      <c r="G16" s="4"/>
      <c r="H16" s="4">
        <f>7500*3</f>
        <v>22500</v>
      </c>
      <c r="I16" s="4">
        <f>12.5*379.5</f>
        <v>4743.75</v>
      </c>
      <c r="J16" s="4">
        <f>50*54</f>
        <v>2700</v>
      </c>
      <c r="K16" s="4">
        <f>500*2</f>
        <v>1000</v>
      </c>
      <c r="L16" s="4">
        <v>1500</v>
      </c>
      <c r="M16" s="4">
        <f t="shared" si="2"/>
        <v>33443.75</v>
      </c>
    </row>
    <row r="17" spans="1:13">
      <c r="A17" s="38" t="s">
        <v>72</v>
      </c>
      <c r="B17" s="39"/>
      <c r="C17" s="19"/>
      <c r="D17" s="4"/>
      <c r="E17" s="19"/>
      <c r="F17" s="19"/>
      <c r="G17" s="19"/>
      <c r="H17" s="19"/>
      <c r="I17" s="19"/>
      <c r="J17" s="4">
        <f>35*85</f>
        <v>2975</v>
      </c>
      <c r="K17" s="4">
        <v>500</v>
      </c>
      <c r="L17" s="19"/>
      <c r="M17" s="4">
        <f t="shared" si="2"/>
        <v>3475</v>
      </c>
    </row>
    <row r="18" spans="1:13">
      <c r="A18" s="34" t="s">
        <v>73</v>
      </c>
      <c r="B18" s="27"/>
      <c r="C18" s="19"/>
      <c r="D18" s="4"/>
      <c r="E18" s="19"/>
      <c r="F18" s="19"/>
      <c r="G18" s="19"/>
      <c r="H18" s="19"/>
      <c r="I18" s="19"/>
      <c r="J18" s="4">
        <f>25*78</f>
        <v>1950</v>
      </c>
      <c r="K18" s="19"/>
      <c r="L18" s="19"/>
      <c r="M18" s="4">
        <f t="shared" si="2"/>
        <v>1950</v>
      </c>
    </row>
    <row r="19" spans="1:13">
      <c r="A19" s="34" t="s">
        <v>74</v>
      </c>
      <c r="B19" s="27"/>
      <c r="C19" s="19"/>
      <c r="D19" s="4"/>
      <c r="E19" s="19"/>
      <c r="F19" s="19"/>
      <c r="G19" s="19"/>
      <c r="H19" s="19"/>
      <c r="I19" s="19"/>
      <c r="J19" s="4">
        <f>25*17</f>
        <v>425</v>
      </c>
      <c r="K19" s="19"/>
      <c r="L19" s="19"/>
      <c r="M19" s="4">
        <f t="shared" si="2"/>
        <v>425</v>
      </c>
    </row>
    <row r="20" spans="1:13">
      <c r="A20" s="28" t="s">
        <v>22</v>
      </c>
      <c r="B20" s="28"/>
      <c r="C20" s="3"/>
      <c r="D20" s="4"/>
      <c r="E20" s="4">
        <f>500*1</f>
        <v>500</v>
      </c>
      <c r="F20" s="4"/>
      <c r="G20" s="4"/>
      <c r="H20" s="4"/>
      <c r="I20" s="4"/>
      <c r="J20" s="4">
        <f>25*17</f>
        <v>425</v>
      </c>
      <c r="K20" s="4">
        <v>500</v>
      </c>
      <c r="L20" s="3"/>
      <c r="M20" s="4">
        <f t="shared" si="2"/>
        <v>1425</v>
      </c>
    </row>
    <row r="21" spans="1:13">
      <c r="A21" s="28" t="s">
        <v>23</v>
      </c>
      <c r="B21" s="28"/>
      <c r="C21" s="3"/>
      <c r="D21" s="4">
        <f>3.5*26</f>
        <v>91</v>
      </c>
      <c r="E21" s="4">
        <v>1000</v>
      </c>
      <c r="F21" s="4"/>
      <c r="G21" s="4"/>
      <c r="H21" s="4"/>
      <c r="I21" s="4"/>
      <c r="J21" s="4"/>
      <c r="K21" s="4"/>
      <c r="L21" s="3"/>
      <c r="M21" s="4">
        <f t="shared" si="2"/>
        <v>1091</v>
      </c>
    </row>
    <row r="22" spans="1:13">
      <c r="A22" s="28" t="s">
        <v>24</v>
      </c>
      <c r="B22" s="28"/>
      <c r="C22" s="3"/>
      <c r="D22" s="4">
        <f>3.5*75</f>
        <v>262.5</v>
      </c>
      <c r="E22" s="4">
        <v>1000</v>
      </c>
      <c r="F22" s="4"/>
      <c r="G22" s="4"/>
      <c r="H22" s="4"/>
      <c r="I22" s="4"/>
      <c r="J22" s="4"/>
      <c r="K22" s="4"/>
      <c r="L22" s="3"/>
      <c r="M22" s="4">
        <f t="shared" si="2"/>
        <v>1262.5</v>
      </c>
    </row>
    <row r="23" spans="1:13">
      <c r="A23" s="28" t="s">
        <v>25</v>
      </c>
      <c r="B23" s="28"/>
      <c r="C23" s="3"/>
      <c r="D23" s="4"/>
      <c r="E23" s="4">
        <v>1000</v>
      </c>
      <c r="F23" s="4"/>
      <c r="G23" s="4"/>
      <c r="H23" s="4"/>
      <c r="I23" s="4"/>
      <c r="J23" s="4">
        <f>35*20</f>
        <v>700</v>
      </c>
      <c r="K23" s="4"/>
      <c r="L23" s="4">
        <v>500</v>
      </c>
      <c r="M23" s="4">
        <f t="shared" si="2"/>
        <v>2200</v>
      </c>
    </row>
    <row r="24" spans="1:13">
      <c r="A24" s="28" t="s">
        <v>26</v>
      </c>
      <c r="B24" s="28"/>
      <c r="C24" s="3"/>
      <c r="D24" s="4"/>
      <c r="E24" s="4">
        <f>500*3</f>
        <v>1500</v>
      </c>
      <c r="F24" s="4"/>
      <c r="G24" s="4"/>
      <c r="H24" s="4"/>
      <c r="I24" s="4"/>
      <c r="J24" s="4">
        <f>25*20</f>
        <v>500</v>
      </c>
      <c r="K24" s="4">
        <v>500</v>
      </c>
      <c r="L24" s="4">
        <v>750</v>
      </c>
      <c r="M24" s="4">
        <f t="shared" si="2"/>
        <v>3250</v>
      </c>
    </row>
    <row r="25" spans="1:13">
      <c r="A25" s="28" t="s">
        <v>29</v>
      </c>
      <c r="B25" s="28"/>
      <c r="C25" s="3"/>
      <c r="D25" s="4"/>
      <c r="E25" s="3"/>
      <c r="F25" s="4"/>
      <c r="G25" s="4"/>
      <c r="H25" s="4"/>
      <c r="I25" s="4"/>
      <c r="J25" s="4">
        <f>35*510</f>
        <v>17850</v>
      </c>
      <c r="K25" s="4">
        <f>2*500</f>
        <v>1000</v>
      </c>
      <c r="L25" s="4">
        <f>500*4</f>
        <v>2000</v>
      </c>
      <c r="M25" s="4">
        <f>SUM(C25:L25)</f>
        <v>20850</v>
      </c>
    </row>
    <row r="26" spans="1:13">
      <c r="A26" s="28" t="s">
        <v>56</v>
      </c>
      <c r="B26" s="28"/>
      <c r="C26" s="3"/>
      <c r="D26" s="4"/>
      <c r="E26" s="3"/>
      <c r="F26" s="4"/>
      <c r="G26" s="4"/>
      <c r="H26" s="4">
        <v>7500</v>
      </c>
      <c r="I26" s="4">
        <f>12.5*189</f>
        <v>2362.5</v>
      </c>
      <c r="J26" s="4">
        <f>45*187</f>
        <v>8415</v>
      </c>
      <c r="K26" s="4">
        <f>500*4</f>
        <v>2000</v>
      </c>
      <c r="L26" s="4">
        <v>2000</v>
      </c>
      <c r="M26" s="4">
        <f>SUM(C26:L26)</f>
        <v>22277.5</v>
      </c>
    </row>
    <row r="27" spans="1:13">
      <c r="A27" s="28" t="s">
        <v>54</v>
      </c>
      <c r="B27" s="28"/>
      <c r="C27" s="3"/>
      <c r="D27" s="4"/>
      <c r="E27" s="3"/>
      <c r="F27" s="4"/>
      <c r="G27" s="4"/>
      <c r="H27" s="4"/>
      <c r="I27" s="4"/>
      <c r="J27" s="4">
        <f>35*53</f>
        <v>1855</v>
      </c>
      <c r="K27" s="4">
        <v>500</v>
      </c>
      <c r="L27" s="4">
        <f>500*1</f>
        <v>500</v>
      </c>
      <c r="M27" s="4">
        <f>SUM(C27:L27)</f>
        <v>2855</v>
      </c>
    </row>
    <row r="28" spans="1:13">
      <c r="A28" s="28" t="s">
        <v>55</v>
      </c>
      <c r="B28" s="28"/>
      <c r="C28" s="3"/>
      <c r="D28" s="4"/>
      <c r="E28" s="3"/>
      <c r="F28" s="4"/>
      <c r="G28" s="4"/>
      <c r="H28" s="4">
        <v>7500</v>
      </c>
      <c r="I28" s="4">
        <f>12.5*108</f>
        <v>1350</v>
      </c>
      <c r="J28" s="4">
        <f>25*14</f>
        <v>350</v>
      </c>
      <c r="K28" s="4">
        <v>500</v>
      </c>
      <c r="L28" s="4">
        <f>500*3</f>
        <v>1500</v>
      </c>
      <c r="M28" s="4">
        <f>SUM(C28:L28)</f>
        <v>11200</v>
      </c>
    </row>
    <row r="29" spans="1:13">
      <c r="A29" s="28" t="s">
        <v>30</v>
      </c>
      <c r="B29" s="28"/>
      <c r="C29" s="3"/>
      <c r="D29" s="4"/>
      <c r="E29" s="4"/>
      <c r="F29" s="4"/>
      <c r="G29" s="4"/>
      <c r="H29" s="4"/>
      <c r="I29" s="4"/>
      <c r="J29" s="4">
        <f>30*30</f>
        <v>900</v>
      </c>
      <c r="K29" s="4">
        <v>500</v>
      </c>
      <c r="L29" s="4">
        <v>1250</v>
      </c>
      <c r="M29" s="4">
        <f t="shared" si="2"/>
        <v>2650</v>
      </c>
    </row>
    <row r="30" spans="1:13" ht="15" customHeight="1">
      <c r="A30" s="28" t="s">
        <v>31</v>
      </c>
      <c r="B30" s="28"/>
      <c r="C30" s="3"/>
      <c r="D30" s="4"/>
      <c r="E30" s="4">
        <v>200</v>
      </c>
      <c r="F30" s="4"/>
      <c r="G30" s="4"/>
      <c r="H30" s="4"/>
      <c r="I30" s="4"/>
      <c r="J30" s="4"/>
      <c r="K30" s="4">
        <v>500</v>
      </c>
      <c r="L30" s="4"/>
      <c r="M30" s="4">
        <f t="shared" si="2"/>
        <v>700</v>
      </c>
    </row>
    <row r="31" spans="1:13">
      <c r="A31" s="28" t="s">
        <v>57</v>
      </c>
      <c r="B31" s="28"/>
      <c r="C31" s="3"/>
      <c r="D31" s="4"/>
      <c r="E31" s="4"/>
      <c r="F31" s="4"/>
      <c r="G31" s="4"/>
      <c r="H31" s="4"/>
      <c r="I31" s="4"/>
      <c r="J31" s="4">
        <f>50*30</f>
        <v>1500</v>
      </c>
      <c r="K31" s="4">
        <v>500</v>
      </c>
      <c r="L31" s="4">
        <v>750</v>
      </c>
      <c r="M31" s="4">
        <f t="shared" si="2"/>
        <v>2750</v>
      </c>
    </row>
    <row r="32" spans="1:13">
      <c r="A32" s="34" t="s">
        <v>70</v>
      </c>
      <c r="B32" s="27"/>
      <c r="C32" s="3"/>
      <c r="D32" s="4"/>
      <c r="E32" s="4"/>
      <c r="F32" s="4"/>
      <c r="G32" s="4"/>
      <c r="H32" s="4">
        <v>7500</v>
      </c>
      <c r="I32" s="4">
        <f>12.5*90</f>
        <v>1125</v>
      </c>
      <c r="J32" s="4">
        <f>50*5</f>
        <v>250</v>
      </c>
      <c r="K32" s="4"/>
      <c r="L32" s="4">
        <v>500</v>
      </c>
      <c r="M32" s="4">
        <f t="shared" si="2"/>
        <v>9375</v>
      </c>
    </row>
    <row r="33" spans="1:15">
      <c r="A33" s="28" t="s">
        <v>32</v>
      </c>
      <c r="B33" s="28"/>
      <c r="C33" s="3"/>
      <c r="D33" s="4"/>
      <c r="E33" s="4"/>
      <c r="F33" s="4"/>
      <c r="G33" s="4"/>
      <c r="H33" s="4"/>
      <c r="I33" s="4"/>
      <c r="J33" s="4">
        <f>25*175</f>
        <v>4375</v>
      </c>
      <c r="K33" s="4"/>
      <c r="L33" s="4">
        <v>1000</v>
      </c>
      <c r="M33" s="4">
        <f t="shared" si="2"/>
        <v>5375</v>
      </c>
    </row>
    <row r="34" spans="1:15" ht="30.75" customHeight="1">
      <c r="A34" s="25" t="s">
        <v>75</v>
      </c>
      <c r="B34" s="40"/>
      <c r="C34" s="3"/>
      <c r="D34" s="4"/>
      <c r="E34" s="4"/>
      <c r="F34" s="4"/>
      <c r="G34" s="4"/>
      <c r="H34" s="4"/>
      <c r="I34" s="4"/>
      <c r="J34" s="4"/>
      <c r="K34" s="4"/>
      <c r="L34" s="4">
        <v>2000</v>
      </c>
      <c r="M34" s="4">
        <f t="shared" si="2"/>
        <v>2000</v>
      </c>
    </row>
    <row r="35" spans="1:15" ht="30.75" customHeight="1">
      <c r="A35" s="28" t="s">
        <v>76</v>
      </c>
      <c r="B35" s="28"/>
      <c r="C35" s="3"/>
      <c r="D35" s="4"/>
      <c r="E35" s="4"/>
      <c r="F35" s="4"/>
      <c r="G35" s="4"/>
      <c r="H35" s="4"/>
      <c r="I35" s="4"/>
      <c r="J35" s="4"/>
      <c r="K35" s="4"/>
      <c r="L35" s="4">
        <v>2000</v>
      </c>
      <c r="M35" s="4">
        <f t="shared" si="2"/>
        <v>2000</v>
      </c>
    </row>
    <row r="36" spans="1:15" ht="16.5" thickBot="1">
      <c r="A36" s="36" t="s">
        <v>42</v>
      </c>
      <c r="B36" s="37"/>
      <c r="C36" s="18">
        <f>SUM(C3:C35)</f>
        <v>37000</v>
      </c>
      <c r="D36" s="18">
        <f>SUM(D3:D35)</f>
        <v>353.5</v>
      </c>
      <c r="E36" s="18">
        <f>SUM(E3:E35)</f>
        <v>15700</v>
      </c>
      <c r="F36" s="18">
        <f>SUM(F3:F35)</f>
        <v>0</v>
      </c>
      <c r="G36" s="18">
        <f>SUM(G3:G35)</f>
        <v>0</v>
      </c>
      <c r="H36" s="18">
        <f>SUM(H3:H35)</f>
        <v>52500</v>
      </c>
      <c r="I36" s="18">
        <f>SUM(I3:I35)</f>
        <v>12743.75</v>
      </c>
      <c r="J36" s="18">
        <f>SUM(J3:J35)</f>
        <v>56323</v>
      </c>
      <c r="K36" s="18">
        <f>SUM(K3:K35)</f>
        <v>11500</v>
      </c>
      <c r="L36" s="18">
        <f>SUM(L3:L35)</f>
        <v>22750</v>
      </c>
      <c r="M36" s="18">
        <f>SUM(M3:M35)</f>
        <v>208870.25</v>
      </c>
      <c r="O36" t="s">
        <v>77</v>
      </c>
    </row>
    <row r="37" spans="1:15">
      <c r="D37" s="1"/>
      <c r="E37" s="1"/>
      <c r="F37" s="1"/>
      <c r="G37" s="1"/>
      <c r="H37" s="1"/>
      <c r="I37" s="1"/>
      <c r="J37" s="1"/>
      <c r="K37" s="1"/>
      <c r="L37" s="1"/>
      <c r="M37" s="1"/>
      <c r="O37" s="1">
        <f>SUM(M7:M35)</f>
        <v>168370.25</v>
      </c>
    </row>
    <row r="38" spans="1:15"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5"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5">
      <c r="C40" t="s">
        <v>61</v>
      </c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5"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5">
      <c r="A42" t="s">
        <v>59</v>
      </c>
      <c r="B42" s="1">
        <v>7.9</v>
      </c>
      <c r="C42" t="s">
        <v>62</v>
      </c>
      <c r="D42" s="1">
        <f>B42</f>
        <v>7.9</v>
      </c>
      <c r="E42" s="1"/>
      <c r="F42" s="1"/>
      <c r="G42" s="1"/>
      <c r="H42" s="1"/>
      <c r="I42" s="1"/>
      <c r="J42" s="1"/>
      <c r="K42" s="1"/>
      <c r="L42" s="1"/>
      <c r="M42" s="1"/>
    </row>
    <row r="43" spans="1:15">
      <c r="A43" t="s">
        <v>60</v>
      </c>
      <c r="B43" s="1">
        <v>80</v>
      </c>
      <c r="C43" t="s">
        <v>63</v>
      </c>
      <c r="D43" s="1">
        <f>B43*2</f>
        <v>160</v>
      </c>
      <c r="E43" s="1"/>
      <c r="F43" s="1"/>
      <c r="G43" s="1"/>
      <c r="H43" s="1"/>
      <c r="I43" s="1"/>
      <c r="J43" s="1"/>
      <c r="K43" s="1"/>
      <c r="L43" s="1"/>
      <c r="M43" s="1"/>
    </row>
    <row r="44" spans="1:15">
      <c r="A44" t="s">
        <v>64</v>
      </c>
      <c r="B44" s="1">
        <v>1.18</v>
      </c>
      <c r="C44" t="s">
        <v>65</v>
      </c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5">
      <c r="A45" t="s">
        <v>66</v>
      </c>
      <c r="B45" s="1">
        <v>2.54</v>
      </c>
      <c r="C45" t="s">
        <v>63</v>
      </c>
      <c r="D45" s="1">
        <f>B45*2</f>
        <v>5.08</v>
      </c>
      <c r="E45" s="1"/>
      <c r="F45" s="1"/>
      <c r="G45" s="1"/>
      <c r="H45" s="1"/>
      <c r="I45" s="1"/>
      <c r="J45" s="1"/>
      <c r="K45" s="1"/>
      <c r="L45" s="1"/>
      <c r="M45" s="1"/>
    </row>
    <row r="46" spans="1:15">
      <c r="B46" s="1"/>
      <c r="D46" s="1">
        <f>SUM(D42:D45)</f>
        <v>172.98000000000002</v>
      </c>
      <c r="E46" s="1"/>
      <c r="F46" s="1"/>
      <c r="G46" s="1"/>
      <c r="H46" s="1"/>
      <c r="I46" s="1"/>
      <c r="J46" s="1"/>
      <c r="K46" s="1"/>
      <c r="L46" s="1"/>
      <c r="M46" s="1"/>
    </row>
    <row r="47" spans="1:15">
      <c r="B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5"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>
      <c r="B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>
      <c r="B50" s="1"/>
    </row>
    <row r="51" spans="2:13">
      <c r="B51" s="1"/>
    </row>
    <row r="52" spans="2:13">
      <c r="B52" s="1"/>
    </row>
    <row r="53" spans="2:13">
      <c r="B53" s="1"/>
    </row>
    <row r="54" spans="2:13">
      <c r="B54" s="1"/>
    </row>
    <row r="55" spans="2:13">
      <c r="B55" s="1"/>
    </row>
  </sheetData>
  <mergeCells count="35">
    <mergeCell ref="A6:B6"/>
    <mergeCell ref="A34:B34"/>
    <mergeCell ref="A35:B35"/>
    <mergeCell ref="A36:B36"/>
    <mergeCell ref="A10:B10"/>
    <mergeCell ref="A9:B9"/>
    <mergeCell ref="A8:B8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3:B13"/>
    <mergeCell ref="A14:B14"/>
    <mergeCell ref="A15:B15"/>
    <mergeCell ref="A11:B11"/>
    <mergeCell ref="A7:B7"/>
    <mergeCell ref="A1:M1"/>
    <mergeCell ref="A2:B2"/>
    <mergeCell ref="A3:B3"/>
    <mergeCell ref="A4:B4"/>
    <mergeCell ref="A5:B5"/>
  </mergeCells>
  <pageMargins left="0.7" right="0.7" top="0.75" bottom="0.75" header="0.3" footer="0.3"/>
  <pageSetup paperSize="3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2"/>
  <sheetViews>
    <sheetView topLeftCell="J1" zoomScale="85" zoomScaleNormal="85" workbookViewId="0">
      <pane ySplit="2" topLeftCell="A24" activePane="bottomLeft" state="frozen"/>
      <selection pane="bottomLeft" activeCell="Q45" sqref="Q45"/>
    </sheetView>
  </sheetViews>
  <sheetFormatPr defaultRowHeight="15"/>
  <cols>
    <col min="2" max="2" width="11.42578125" customWidth="1"/>
    <col min="3" max="3" width="12.7109375" customWidth="1"/>
    <col min="4" max="4" width="11.28515625" customWidth="1"/>
    <col min="5" max="5" width="12.5703125" customWidth="1"/>
    <col min="6" max="6" width="12.85546875" customWidth="1"/>
    <col min="7" max="7" width="13.42578125" customWidth="1"/>
    <col min="8" max="8" width="10.7109375" bestFit="1" customWidth="1"/>
    <col min="9" max="11" width="11.5703125" customWidth="1"/>
    <col min="12" max="12" width="13" customWidth="1"/>
    <col min="13" max="13" width="11.5703125" customWidth="1"/>
    <col min="14" max="14" width="12" customWidth="1"/>
    <col min="15" max="15" width="13.7109375" customWidth="1"/>
    <col min="17" max="17" width="12" customWidth="1"/>
  </cols>
  <sheetData>
    <row r="1" spans="1:15" ht="21">
      <c r="A1" s="24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0.75" customHeight="1">
      <c r="A2" s="32" t="s">
        <v>0</v>
      </c>
      <c r="B2" s="32"/>
      <c r="C2" s="12" t="s">
        <v>18</v>
      </c>
      <c r="D2" s="12" t="s">
        <v>16</v>
      </c>
      <c r="E2" s="12" t="s">
        <v>5</v>
      </c>
      <c r="F2" s="12" t="s">
        <v>8</v>
      </c>
      <c r="G2" s="12" t="s">
        <v>4</v>
      </c>
      <c r="H2" s="12" t="s">
        <v>2</v>
      </c>
      <c r="I2" s="12" t="s">
        <v>3</v>
      </c>
      <c r="J2" s="12" t="s">
        <v>67</v>
      </c>
      <c r="K2" s="12" t="s">
        <v>69</v>
      </c>
      <c r="L2" s="12" t="s">
        <v>68</v>
      </c>
      <c r="M2" s="12" t="s">
        <v>6</v>
      </c>
      <c r="N2" s="12" t="s">
        <v>27</v>
      </c>
      <c r="O2" s="21" t="s">
        <v>9</v>
      </c>
    </row>
    <row r="3" spans="1:15" ht="18.75" customHeight="1">
      <c r="A3" s="28" t="s">
        <v>17</v>
      </c>
      <c r="B3" s="28"/>
      <c r="C3" s="4">
        <v>20000</v>
      </c>
      <c r="D3" s="20"/>
      <c r="E3" s="20"/>
      <c r="F3" s="20"/>
      <c r="G3" s="20"/>
      <c r="H3" s="20"/>
      <c r="I3" s="20"/>
      <c r="J3" s="20"/>
      <c r="K3" s="20"/>
      <c r="L3" s="3"/>
      <c r="M3" s="20"/>
      <c r="N3" s="3"/>
      <c r="O3" s="4">
        <f>SUM(C3:N3)</f>
        <v>20000</v>
      </c>
    </row>
    <row r="4" spans="1:15" ht="15" customHeight="1">
      <c r="A4" s="35" t="s">
        <v>19</v>
      </c>
      <c r="B4" s="35"/>
      <c r="C4" s="6">
        <v>10000</v>
      </c>
      <c r="D4" s="23"/>
      <c r="E4" s="23"/>
      <c r="F4" s="23"/>
      <c r="G4" s="23"/>
      <c r="H4" s="23"/>
      <c r="I4" s="23"/>
      <c r="J4" s="23"/>
      <c r="K4" s="23"/>
      <c r="L4" s="5"/>
      <c r="M4" s="23"/>
      <c r="N4" s="5"/>
      <c r="O4" s="4">
        <f t="shared" ref="O4:O6" si="0">SUM(C4:N4)</f>
        <v>10000</v>
      </c>
    </row>
    <row r="5" spans="1:15" ht="15" customHeight="1">
      <c r="A5" s="34" t="s">
        <v>71</v>
      </c>
      <c r="B5" s="27"/>
      <c r="C5" s="4"/>
      <c r="D5" s="20"/>
      <c r="E5" s="20"/>
      <c r="F5" s="20"/>
      <c r="G5" s="20"/>
      <c r="H5" s="20"/>
      <c r="I5" s="20"/>
      <c r="J5" s="20"/>
      <c r="K5" s="20"/>
      <c r="L5" s="3"/>
      <c r="M5" s="20"/>
      <c r="N5" s="4">
        <v>3500</v>
      </c>
      <c r="O5" s="4">
        <f t="shared" si="0"/>
        <v>3500</v>
      </c>
    </row>
    <row r="6" spans="1:15" ht="13.5" customHeight="1">
      <c r="A6" s="28" t="s">
        <v>20</v>
      </c>
      <c r="B6" s="28"/>
      <c r="C6" s="4">
        <v>7000</v>
      </c>
      <c r="D6" s="20"/>
      <c r="E6" s="20"/>
      <c r="F6" s="20"/>
      <c r="G6" s="20"/>
      <c r="H6" s="20"/>
      <c r="I6" s="20"/>
      <c r="J6" s="20"/>
      <c r="K6" s="20"/>
      <c r="L6" s="3"/>
      <c r="M6" s="20"/>
      <c r="N6" s="3"/>
      <c r="O6" s="4">
        <f t="shared" si="0"/>
        <v>7000</v>
      </c>
    </row>
    <row r="7" spans="1:15">
      <c r="A7" s="33"/>
      <c r="B7" s="33"/>
      <c r="C7" s="8"/>
      <c r="D7" s="9"/>
      <c r="E7" s="9"/>
      <c r="F7" s="9"/>
      <c r="G7" s="9"/>
      <c r="H7" s="8"/>
      <c r="I7" s="8"/>
      <c r="J7" s="8"/>
      <c r="K7" s="8"/>
      <c r="L7" s="9"/>
      <c r="M7" s="9"/>
      <c r="N7" s="9"/>
      <c r="O7" s="9"/>
    </row>
    <row r="8" spans="1:15">
      <c r="A8" s="29" t="s">
        <v>1</v>
      </c>
      <c r="B8" s="29"/>
      <c r="C8" s="3"/>
      <c r="D8" s="4"/>
      <c r="E8" s="4"/>
      <c r="F8" s="4">
        <f>4*250</f>
        <v>1000</v>
      </c>
      <c r="G8" s="4"/>
      <c r="H8" s="4">
        <v>1000</v>
      </c>
      <c r="I8" s="4">
        <v>3000</v>
      </c>
      <c r="J8" s="4"/>
      <c r="K8" s="4"/>
      <c r="L8" s="4"/>
      <c r="M8" s="4"/>
      <c r="N8" s="4"/>
      <c r="O8" s="4">
        <f t="shared" ref="O8:O13" si="1">SUM(C8:N8)</f>
        <v>5000</v>
      </c>
    </row>
    <row r="9" spans="1:15" ht="30.75" customHeight="1">
      <c r="A9" s="28" t="s">
        <v>34</v>
      </c>
      <c r="B9" s="28"/>
      <c r="C9" s="3"/>
      <c r="D9" s="4"/>
      <c r="E9" s="4"/>
      <c r="F9" s="4">
        <v>250</v>
      </c>
      <c r="G9" s="4"/>
      <c r="H9" s="4"/>
      <c r="I9" s="4"/>
      <c r="J9" s="4"/>
      <c r="K9" s="4"/>
      <c r="L9" s="4"/>
      <c r="M9" s="4"/>
      <c r="N9" s="4"/>
      <c r="O9" s="4">
        <f t="shared" si="1"/>
        <v>250</v>
      </c>
    </row>
    <row r="10" spans="1:15" ht="32.25" customHeight="1">
      <c r="A10" s="28" t="s">
        <v>7</v>
      </c>
      <c r="B10" s="28"/>
      <c r="C10" s="3"/>
      <c r="D10" s="4"/>
      <c r="E10" s="4"/>
      <c r="F10" s="4">
        <v>250</v>
      </c>
      <c r="G10" s="4"/>
      <c r="H10" s="4"/>
      <c r="I10" s="4"/>
      <c r="J10" s="4"/>
      <c r="K10" s="4"/>
      <c r="L10" s="4"/>
      <c r="M10" s="4"/>
      <c r="N10" s="4"/>
      <c r="O10" s="4">
        <f t="shared" si="1"/>
        <v>250</v>
      </c>
    </row>
    <row r="11" spans="1:15" ht="27.75" customHeight="1">
      <c r="A11" s="28" t="s">
        <v>39</v>
      </c>
      <c r="B11" s="28"/>
      <c r="C11" s="3"/>
      <c r="D11" s="4"/>
      <c r="E11" s="4"/>
      <c r="F11" s="4">
        <v>250</v>
      </c>
      <c r="G11" s="4"/>
      <c r="H11" s="4"/>
      <c r="I11" s="4"/>
      <c r="J11" s="4"/>
      <c r="K11" s="4"/>
      <c r="L11" s="4"/>
      <c r="M11" s="4"/>
      <c r="N11" s="4"/>
      <c r="O11" s="4">
        <f t="shared" si="1"/>
        <v>250</v>
      </c>
    </row>
    <row r="12" spans="1:15" ht="27.75" customHeight="1">
      <c r="A12" s="28" t="s">
        <v>40</v>
      </c>
      <c r="B12" s="28"/>
      <c r="C12" s="3"/>
      <c r="D12" s="4"/>
      <c r="E12" s="4"/>
      <c r="F12" s="4">
        <v>250</v>
      </c>
      <c r="G12" s="4"/>
      <c r="H12" s="4"/>
      <c r="I12" s="4"/>
      <c r="J12" s="4"/>
      <c r="K12" s="4"/>
      <c r="L12" s="4"/>
      <c r="M12" s="4"/>
      <c r="N12" s="4"/>
      <c r="O12" s="4">
        <f t="shared" si="1"/>
        <v>250</v>
      </c>
    </row>
    <row r="13" spans="1:15" ht="19.5" customHeight="1">
      <c r="A13" s="25" t="s">
        <v>46</v>
      </c>
      <c r="B13" s="26"/>
      <c r="C13" s="27"/>
      <c r="D13" s="4">
        <f>321*3.5</f>
        <v>1123.5</v>
      </c>
      <c r="E13" s="4">
        <f>321*45</f>
        <v>14445</v>
      </c>
      <c r="F13" s="4"/>
      <c r="G13" s="4"/>
      <c r="H13" s="4"/>
      <c r="I13" s="4"/>
      <c r="J13" s="4"/>
      <c r="K13" s="4"/>
      <c r="L13" s="4"/>
      <c r="M13" s="4"/>
      <c r="N13" s="4"/>
      <c r="O13" s="4">
        <f t="shared" si="1"/>
        <v>15568.5</v>
      </c>
    </row>
    <row r="14" spans="1:15" ht="12.75" customHeight="1">
      <c r="A14" s="7"/>
      <c r="B14" s="7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34" t="s">
        <v>10</v>
      </c>
      <c r="B15" s="27"/>
      <c r="C15" s="3"/>
      <c r="D15" s="4"/>
      <c r="E15" s="4"/>
      <c r="F15" s="4">
        <f>4*250</f>
        <v>1000</v>
      </c>
      <c r="G15" s="4"/>
      <c r="H15" s="4">
        <v>1000</v>
      </c>
      <c r="I15" s="4">
        <v>3000</v>
      </c>
      <c r="J15" s="4"/>
      <c r="K15" s="4"/>
      <c r="L15" s="4"/>
      <c r="M15" s="4"/>
      <c r="N15" s="4">
        <v>500</v>
      </c>
      <c r="O15" s="4">
        <f t="shared" ref="O15:O18" si="2">SUM(C15:N15)</f>
        <v>5500</v>
      </c>
    </row>
    <row r="16" spans="1:15" ht="27" customHeight="1">
      <c r="A16" s="28" t="s">
        <v>41</v>
      </c>
      <c r="B16" s="28"/>
      <c r="C16" s="3"/>
      <c r="D16" s="4"/>
      <c r="E16" s="4"/>
      <c r="F16" s="4">
        <v>250</v>
      </c>
      <c r="G16" s="4"/>
      <c r="H16" s="4"/>
      <c r="I16" s="4"/>
      <c r="J16" s="4"/>
      <c r="K16" s="4"/>
      <c r="L16" s="4"/>
      <c r="M16" s="4"/>
      <c r="N16" s="4"/>
      <c r="O16" s="4">
        <f t="shared" si="2"/>
        <v>250</v>
      </c>
    </row>
    <row r="17" spans="1:15" ht="29.25" customHeight="1">
      <c r="A17" s="28" t="s">
        <v>36</v>
      </c>
      <c r="B17" s="28"/>
      <c r="C17" s="3"/>
      <c r="D17" s="4"/>
      <c r="E17" s="4"/>
      <c r="F17" s="4">
        <v>250</v>
      </c>
      <c r="G17" s="4"/>
      <c r="H17" s="4"/>
      <c r="I17" s="4"/>
      <c r="J17" s="4"/>
      <c r="K17" s="4"/>
      <c r="L17" s="4"/>
      <c r="M17" s="4"/>
      <c r="N17" s="4"/>
      <c r="O17" s="4">
        <f t="shared" si="2"/>
        <v>250</v>
      </c>
    </row>
    <row r="18" spans="1:15" ht="18.75" customHeight="1">
      <c r="A18" s="25" t="s">
        <v>47</v>
      </c>
      <c r="B18" s="26"/>
      <c r="C18" s="27"/>
      <c r="D18" s="4">
        <f>223*3.5</f>
        <v>780.5</v>
      </c>
      <c r="E18" s="4">
        <f>223*45</f>
        <v>10035</v>
      </c>
      <c r="F18" s="4"/>
      <c r="G18" s="4"/>
      <c r="H18" s="4"/>
      <c r="I18" s="4"/>
      <c r="J18" s="4"/>
      <c r="K18" s="4"/>
      <c r="L18" s="4"/>
      <c r="M18" s="4"/>
      <c r="N18" s="4"/>
      <c r="O18" s="4">
        <f t="shared" si="2"/>
        <v>10815.5</v>
      </c>
    </row>
    <row r="19" spans="1:15">
      <c r="A19" s="8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29" t="s">
        <v>11</v>
      </c>
      <c r="B20" s="29"/>
      <c r="C20" s="3"/>
      <c r="D20" s="4"/>
      <c r="E20" s="4"/>
      <c r="F20" s="4">
        <f>2*250</f>
        <v>500</v>
      </c>
      <c r="G20" s="4"/>
      <c r="H20" s="4">
        <v>1000</v>
      </c>
      <c r="I20" s="4">
        <v>3000</v>
      </c>
      <c r="J20" s="4"/>
      <c r="K20" s="4"/>
      <c r="L20" s="4"/>
      <c r="M20" s="4"/>
      <c r="N20" s="4">
        <v>1250</v>
      </c>
      <c r="O20" s="4">
        <f>SUM(C20:N20)</f>
        <v>5750</v>
      </c>
    </row>
    <row r="21" spans="1:15" ht="30" customHeight="1">
      <c r="A21" s="28" t="s">
        <v>52</v>
      </c>
      <c r="B21" s="28"/>
      <c r="C21" s="29"/>
      <c r="D21" s="4"/>
      <c r="E21" s="4"/>
      <c r="F21" s="4"/>
      <c r="G21" s="4">
        <f>20*750</f>
        <v>15000</v>
      </c>
      <c r="H21" s="4"/>
      <c r="I21" s="4"/>
      <c r="J21" s="4"/>
      <c r="K21" s="4"/>
      <c r="L21" s="4"/>
      <c r="M21" s="4"/>
      <c r="N21" s="4"/>
      <c r="O21" s="4">
        <f>SUM(C21:N21)</f>
        <v>15000</v>
      </c>
    </row>
    <row r="22" spans="1:15" ht="18" customHeight="1">
      <c r="A22" s="25" t="s">
        <v>48</v>
      </c>
      <c r="B22" s="26"/>
      <c r="C22" s="27"/>
      <c r="D22" s="4">
        <f>62*3.5</f>
        <v>217</v>
      </c>
      <c r="E22" s="4">
        <f>62*45</f>
        <v>2790</v>
      </c>
      <c r="F22" s="4"/>
      <c r="G22" s="4"/>
      <c r="H22" s="4"/>
      <c r="I22" s="4"/>
      <c r="J22" s="4"/>
      <c r="K22" s="4"/>
      <c r="L22" s="4"/>
      <c r="M22" s="4"/>
      <c r="N22" s="4"/>
      <c r="O22" s="4">
        <f>SUM(C22:N22)</f>
        <v>3007</v>
      </c>
    </row>
    <row r="23" spans="1:15">
      <c r="A23" s="8"/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29" t="s">
        <v>12</v>
      </c>
      <c r="B24" s="29"/>
      <c r="C24" s="3"/>
      <c r="D24" s="4"/>
      <c r="E24" s="4"/>
      <c r="F24" s="4">
        <f>3*250</f>
        <v>750</v>
      </c>
      <c r="G24" s="4"/>
      <c r="H24" s="4">
        <v>1000</v>
      </c>
      <c r="I24" s="4">
        <v>3000</v>
      </c>
      <c r="J24" s="4"/>
      <c r="K24" s="4"/>
      <c r="L24" s="4"/>
      <c r="M24" s="4"/>
      <c r="N24" s="4">
        <v>500</v>
      </c>
      <c r="O24" s="4">
        <f t="shared" ref="O24:O26" si="3">SUM(C24:N24)</f>
        <v>5250</v>
      </c>
    </row>
    <row r="25" spans="1:15" ht="30" customHeight="1">
      <c r="A25" s="30" t="s">
        <v>58</v>
      </c>
      <c r="B25" s="30"/>
      <c r="C25" s="31"/>
      <c r="D25" s="4"/>
      <c r="E25" s="4"/>
      <c r="F25" s="4"/>
      <c r="G25" s="4">
        <f>30*750</f>
        <v>22500</v>
      </c>
      <c r="H25" s="4"/>
      <c r="I25" s="4"/>
      <c r="J25" s="4"/>
      <c r="K25" s="4"/>
      <c r="L25" s="4"/>
      <c r="M25" s="4"/>
      <c r="N25" s="4"/>
      <c r="O25" s="4">
        <f t="shared" si="3"/>
        <v>22500</v>
      </c>
    </row>
    <row r="26" spans="1:15" ht="17.25" customHeight="1">
      <c r="A26" s="25" t="s">
        <v>49</v>
      </c>
      <c r="B26" s="26"/>
      <c r="C26" s="27"/>
      <c r="D26" s="4">
        <f>184*3.5</f>
        <v>644</v>
      </c>
      <c r="E26" s="4">
        <f>184*45</f>
        <v>8280</v>
      </c>
      <c r="F26" s="4"/>
      <c r="G26" s="4"/>
      <c r="H26" s="4"/>
      <c r="I26" s="4"/>
      <c r="J26" s="4"/>
      <c r="K26" s="4"/>
      <c r="L26" s="4"/>
      <c r="M26" s="4"/>
      <c r="N26" s="4"/>
      <c r="O26" s="4">
        <f t="shared" si="3"/>
        <v>8924</v>
      </c>
    </row>
    <row r="27" spans="1:15" ht="17.25" customHeight="1">
      <c r="A27" s="7"/>
      <c r="B27" s="7"/>
      <c r="C27" s="2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8"/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29" t="s">
        <v>13</v>
      </c>
      <c r="B29" s="29"/>
      <c r="C29" s="3"/>
      <c r="D29" s="4"/>
      <c r="E29" s="4"/>
      <c r="F29" s="4">
        <f>3*250</f>
        <v>750</v>
      </c>
      <c r="G29" s="4"/>
      <c r="H29" s="4">
        <v>1000</v>
      </c>
      <c r="I29" s="4">
        <v>3000</v>
      </c>
      <c r="J29" s="4"/>
      <c r="K29" s="4"/>
      <c r="L29" s="4"/>
      <c r="M29" s="4"/>
      <c r="N29" s="4">
        <v>500</v>
      </c>
      <c r="O29" s="4">
        <f t="shared" ref="O29:O34" si="4">SUM(C29:N29)</f>
        <v>5250</v>
      </c>
    </row>
    <row r="30" spans="1:15" ht="27" customHeight="1">
      <c r="A30" s="28" t="s">
        <v>33</v>
      </c>
      <c r="B30" s="28"/>
      <c r="C30" s="29"/>
      <c r="D30" s="4"/>
      <c r="E30" s="4"/>
      <c r="F30" s="4"/>
      <c r="G30" s="4">
        <f>4*750</f>
        <v>3000</v>
      </c>
      <c r="H30" s="4"/>
      <c r="I30" s="4"/>
      <c r="J30" s="4"/>
      <c r="K30" s="4"/>
      <c r="L30" s="4"/>
      <c r="M30" s="4"/>
      <c r="N30" s="4"/>
      <c r="O30" s="4">
        <f t="shared" si="4"/>
        <v>3000</v>
      </c>
    </row>
    <row r="31" spans="1:15" ht="30" customHeight="1">
      <c r="A31" s="28" t="s">
        <v>37</v>
      </c>
      <c r="B31" s="28"/>
      <c r="C31" s="29"/>
      <c r="D31" s="4"/>
      <c r="E31" s="4"/>
      <c r="F31" s="4"/>
      <c r="G31" s="4">
        <f>12*750</f>
        <v>9000</v>
      </c>
      <c r="H31" s="4"/>
      <c r="I31" s="4"/>
      <c r="J31" s="4"/>
      <c r="K31" s="4"/>
      <c r="L31" s="4"/>
      <c r="M31" s="4"/>
      <c r="N31" s="4"/>
      <c r="O31" s="4">
        <f t="shared" si="4"/>
        <v>9000</v>
      </c>
    </row>
    <row r="32" spans="1:15" ht="28.5" customHeight="1">
      <c r="A32" s="28" t="s">
        <v>14</v>
      </c>
      <c r="B32" s="28"/>
      <c r="C32" s="3"/>
      <c r="D32" s="4"/>
      <c r="E32" s="4"/>
      <c r="F32" s="4">
        <v>250</v>
      </c>
      <c r="G32" s="4"/>
      <c r="H32" s="4"/>
      <c r="I32" s="4"/>
      <c r="J32" s="4"/>
      <c r="K32" s="4"/>
      <c r="L32" s="4"/>
      <c r="M32" s="4"/>
      <c r="N32" s="4"/>
      <c r="O32" s="4">
        <f t="shared" si="4"/>
        <v>250</v>
      </c>
    </row>
    <row r="33" spans="1:17" ht="30" customHeight="1">
      <c r="A33" s="28" t="s">
        <v>38</v>
      </c>
      <c r="B33" s="28"/>
      <c r="C33" s="29"/>
      <c r="D33" s="4"/>
      <c r="E33" s="4"/>
      <c r="F33" s="4"/>
      <c r="G33" s="4">
        <f>17*750</f>
        <v>12750</v>
      </c>
      <c r="H33" s="4"/>
      <c r="I33" s="4"/>
      <c r="J33" s="4"/>
      <c r="K33" s="4"/>
      <c r="L33" s="4"/>
      <c r="M33" s="4"/>
      <c r="N33" s="4"/>
      <c r="O33" s="4">
        <f t="shared" si="4"/>
        <v>12750</v>
      </c>
    </row>
    <row r="34" spans="1:17" ht="18.75" customHeight="1">
      <c r="A34" s="25" t="s">
        <v>50</v>
      </c>
      <c r="B34" s="26"/>
      <c r="C34" s="27"/>
      <c r="D34" s="4">
        <f>232*3.5</f>
        <v>812</v>
      </c>
      <c r="E34" s="4">
        <f>232*45</f>
        <v>10440</v>
      </c>
      <c r="F34" s="4"/>
      <c r="G34" s="4"/>
      <c r="H34" s="4"/>
      <c r="I34" s="4"/>
      <c r="J34" s="4"/>
      <c r="K34" s="4"/>
      <c r="L34" s="3"/>
      <c r="M34" s="4"/>
      <c r="N34" s="4"/>
      <c r="O34" s="4">
        <f t="shared" si="4"/>
        <v>11252</v>
      </c>
    </row>
    <row r="35" spans="1:17">
      <c r="A35" s="8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7">
      <c r="A36" s="29" t="s">
        <v>15</v>
      </c>
      <c r="B36" s="29"/>
      <c r="C36" s="3"/>
      <c r="D36" s="4"/>
      <c r="E36" s="4"/>
      <c r="F36" s="4">
        <f>3*250</f>
        <v>750</v>
      </c>
      <c r="G36" s="4"/>
      <c r="H36" s="4">
        <v>1000</v>
      </c>
      <c r="I36" s="4">
        <v>3000</v>
      </c>
      <c r="J36" s="4"/>
      <c r="K36" s="4"/>
      <c r="L36" s="4"/>
      <c r="M36" s="4"/>
      <c r="N36" s="4">
        <v>2500</v>
      </c>
      <c r="O36" s="4">
        <f t="shared" ref="O36:O37" si="5">SUM(C36:N36)</f>
        <v>7250</v>
      </c>
    </row>
    <row r="37" spans="1:17" ht="16.5" customHeight="1">
      <c r="A37" s="25" t="s">
        <v>51</v>
      </c>
      <c r="B37" s="26"/>
      <c r="C37" s="27"/>
      <c r="D37" s="4">
        <f>62*3.5</f>
        <v>217</v>
      </c>
      <c r="E37" s="4">
        <f>62*45</f>
        <v>2790</v>
      </c>
      <c r="F37" s="4"/>
      <c r="G37" s="4"/>
      <c r="H37" s="4"/>
      <c r="I37" s="4"/>
      <c r="J37" s="4"/>
      <c r="K37" s="4"/>
      <c r="L37" s="3"/>
      <c r="M37" s="4"/>
      <c r="N37" s="4"/>
      <c r="O37" s="4">
        <f t="shared" si="5"/>
        <v>3007</v>
      </c>
    </row>
    <row r="38" spans="1:17" ht="14.25" customHeight="1">
      <c r="A38" s="7"/>
      <c r="B38" s="7"/>
      <c r="C38" s="8"/>
      <c r="D38" s="9"/>
      <c r="E38" s="9"/>
      <c r="F38" s="9"/>
      <c r="G38" s="9"/>
      <c r="H38" s="9"/>
      <c r="I38" s="9"/>
      <c r="J38" s="9"/>
      <c r="K38" s="9"/>
      <c r="L38" s="8"/>
      <c r="M38" s="9"/>
      <c r="N38" s="9"/>
      <c r="O38" s="9"/>
    </row>
    <row r="39" spans="1:17">
      <c r="A39" s="29" t="s">
        <v>43</v>
      </c>
      <c r="B39" s="29"/>
      <c r="C39" s="3"/>
      <c r="D39" s="4"/>
      <c r="E39" s="4"/>
      <c r="F39" s="4">
        <f>2*250</f>
        <v>500</v>
      </c>
      <c r="G39" s="4"/>
      <c r="H39" s="4">
        <v>1000</v>
      </c>
      <c r="I39" s="4">
        <v>3000</v>
      </c>
      <c r="J39" s="4"/>
      <c r="K39" s="4"/>
      <c r="L39" s="4"/>
      <c r="M39" s="4"/>
      <c r="N39" s="4">
        <v>750</v>
      </c>
      <c r="O39" s="4">
        <f t="shared" ref="O39:O40" si="6">SUM(C39:N39)</f>
        <v>5250</v>
      </c>
    </row>
    <row r="40" spans="1:17">
      <c r="A40" s="29" t="s">
        <v>44</v>
      </c>
      <c r="B40" s="29"/>
      <c r="C40" s="3"/>
      <c r="D40" s="4"/>
      <c r="E40" s="4"/>
      <c r="F40" s="4">
        <f>3*250</f>
        <v>750</v>
      </c>
      <c r="G40" s="4"/>
      <c r="H40" s="4">
        <v>1000</v>
      </c>
      <c r="I40" s="4">
        <v>3000</v>
      </c>
      <c r="J40" s="4"/>
      <c r="K40" s="4"/>
      <c r="L40" s="4"/>
      <c r="M40" s="4"/>
      <c r="N40" s="4">
        <v>750</v>
      </c>
      <c r="O40" s="4">
        <f t="shared" si="6"/>
        <v>5500</v>
      </c>
    </row>
    <row r="41" spans="1:17">
      <c r="A41" s="22"/>
      <c r="B41" s="22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7" ht="30.75" customHeight="1">
      <c r="A42" s="28" t="s">
        <v>76</v>
      </c>
      <c r="B42" s="28"/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v>2000</v>
      </c>
      <c r="O42" s="4">
        <f t="shared" ref="O42" si="7">SUM(C42:N42)</f>
        <v>2000</v>
      </c>
    </row>
    <row r="43" spans="1:17" ht="16.5" thickBot="1">
      <c r="A43" s="36" t="s">
        <v>42</v>
      </c>
      <c r="B43" s="37"/>
      <c r="C43" s="18">
        <f>SUM(C3:C42)</f>
        <v>37000</v>
      </c>
      <c r="D43" s="18">
        <f>SUM(D3:D42)</f>
        <v>3794</v>
      </c>
      <c r="E43" s="18">
        <f>SUM(E3:E42)</f>
        <v>48780</v>
      </c>
      <c r="F43" s="18">
        <f>SUM(F3:F42)</f>
        <v>7750</v>
      </c>
      <c r="G43" s="18">
        <f>SUM(G3:G42)</f>
        <v>62250</v>
      </c>
      <c r="H43" s="18">
        <f>SUM(H3:H42)</f>
        <v>8000</v>
      </c>
      <c r="I43" s="18">
        <f>SUM(I3:I42)</f>
        <v>24000</v>
      </c>
      <c r="J43" s="18">
        <f>SUM(J3:J42)</f>
        <v>0</v>
      </c>
      <c r="K43" s="18">
        <f>SUM(K3:K42)</f>
        <v>0</v>
      </c>
      <c r="L43" s="18">
        <f>SUM(L3:L42)</f>
        <v>0</v>
      </c>
      <c r="M43" s="18">
        <f>SUM(M3:M42)</f>
        <v>0</v>
      </c>
      <c r="N43" s="18">
        <f>SUM(N3:N42)</f>
        <v>12250</v>
      </c>
      <c r="O43" s="18">
        <f>SUM(O3:O42)</f>
        <v>203824</v>
      </c>
      <c r="Q43" t="s">
        <v>77</v>
      </c>
    </row>
    <row r="44" spans="1:17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Q44" s="1">
        <f>SUM(O7:O42)</f>
        <v>163324</v>
      </c>
    </row>
    <row r="45" spans="1:17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7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7">
      <c r="C47" t="s">
        <v>61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7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t="s">
        <v>59</v>
      </c>
      <c r="B49" s="1">
        <v>7.9</v>
      </c>
      <c r="C49" t="s">
        <v>62</v>
      </c>
      <c r="D49" s="1">
        <f>B49</f>
        <v>7.9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t="s">
        <v>60</v>
      </c>
      <c r="B50" s="1">
        <v>80</v>
      </c>
      <c r="C50" t="s">
        <v>63</v>
      </c>
      <c r="D50" s="1">
        <f>B50*2</f>
        <v>160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t="s">
        <v>64</v>
      </c>
      <c r="B51" s="1">
        <v>1.18</v>
      </c>
      <c r="C51" t="s">
        <v>65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t="s">
        <v>66</v>
      </c>
      <c r="B52" s="1">
        <v>2.54</v>
      </c>
      <c r="C52" t="s">
        <v>63</v>
      </c>
      <c r="D52" s="1">
        <f>B52*2</f>
        <v>5.08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B53" s="1"/>
      <c r="D53" s="1">
        <f>SUM(D49:D52)</f>
        <v>172.98000000000002</v>
      </c>
      <c r="E53" s="1">
        <f>D53*4</f>
        <v>691.92000000000007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B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B57" s="1"/>
    </row>
    <row r="58" spans="1:15">
      <c r="B58" s="1"/>
    </row>
    <row r="59" spans="1:15">
      <c r="B59" s="1"/>
    </row>
    <row r="60" spans="1:15">
      <c r="B60" s="1"/>
    </row>
    <row r="61" spans="1:15">
      <c r="B61" s="1"/>
    </row>
    <row r="62" spans="1:15">
      <c r="B62" s="1"/>
    </row>
  </sheetData>
  <mergeCells count="35">
    <mergeCell ref="A42:B42"/>
    <mergeCell ref="A43:B43"/>
    <mergeCell ref="A37:C37"/>
    <mergeCell ref="A39:B39"/>
    <mergeCell ref="A40:B40"/>
    <mergeCell ref="A30:C30"/>
    <mergeCell ref="A31:C31"/>
    <mergeCell ref="A32:B32"/>
    <mergeCell ref="A33:C33"/>
    <mergeCell ref="A34:C34"/>
    <mergeCell ref="A36:B36"/>
    <mergeCell ref="A21:C21"/>
    <mergeCell ref="A22:C22"/>
    <mergeCell ref="A24:B24"/>
    <mergeCell ref="A25:C25"/>
    <mergeCell ref="A26:C26"/>
    <mergeCell ref="A29:B29"/>
    <mergeCell ref="A13:C13"/>
    <mergeCell ref="A15:B15"/>
    <mergeCell ref="A16:B16"/>
    <mergeCell ref="A17:B17"/>
    <mergeCell ref="A18:C18"/>
    <mergeCell ref="A20:B20"/>
    <mergeCell ref="A7:B7"/>
    <mergeCell ref="A8:B8"/>
    <mergeCell ref="A9:B9"/>
    <mergeCell ref="A10:B10"/>
    <mergeCell ref="A11:B11"/>
    <mergeCell ref="A12:B12"/>
    <mergeCell ref="A1:O1"/>
    <mergeCell ref="A2:B2"/>
    <mergeCell ref="A3:B3"/>
    <mergeCell ref="A4:B4"/>
    <mergeCell ref="A5:B5"/>
    <mergeCell ref="A6:B6"/>
  </mergeCells>
  <pageMargins left="0.7" right="0.7" top="0.75" bottom="0.75" header="0.3" footer="0.3"/>
  <pageSetup paperSize="3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Original</vt:lpstr>
      <vt:lpstr>Plumbing</vt:lpstr>
      <vt:lpstr>Public Works</vt:lpstr>
      <vt:lpstr>Sheet2</vt:lpstr>
      <vt:lpstr>Sheet3</vt:lpstr>
      <vt:lpstr>Original!Print_Area</vt:lpstr>
      <vt:lpstr>Plumbing!Print_Area</vt:lpstr>
      <vt:lpstr>'Public Works'!Print_Area</vt:lpstr>
      <vt:lpstr>Original!Print_Titles</vt:lpstr>
      <vt:lpstr>Plumbing!Print_Titles</vt:lpstr>
      <vt:lpstr>'Public Works'!Print_Titles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David</cp:lastModifiedBy>
  <cp:lastPrinted>2014-02-25T13:58:10Z</cp:lastPrinted>
  <dcterms:created xsi:type="dcterms:W3CDTF">2013-01-03T19:12:11Z</dcterms:created>
  <dcterms:modified xsi:type="dcterms:W3CDTF">2014-05-22T13:49:54Z</dcterms:modified>
</cp:coreProperties>
</file>