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J:\- Government\2372 - Troop L State Police HVAC Renovation\Documents\Engineering\Budget\"/>
    </mc:Choice>
  </mc:AlternateContent>
  <xr:revisionPtr revIDLastSave="0" documentId="13_ncr:1_{D22266AC-4DBD-49F4-A223-3E7A3EEC9654}" xr6:coauthVersionLast="36" xr6:coauthVersionMax="36" xr10:uidLastSave="{00000000-0000-0000-0000-000000000000}"/>
  <bookViews>
    <workbookView xWindow="0" yWindow="0" windowWidth="20370" windowHeight="8610" activeTab="3" xr2:uid="{00000000-000D-0000-FFFF-FFFF00000000}"/>
  </bookViews>
  <sheets>
    <sheet name="Clean Duct" sheetId="4" r:id="rId1"/>
    <sheet name="Install Multizone" sheetId="1" r:id="rId2"/>
    <sheet name="Demolition" sheetId="3" r:id="rId3"/>
    <sheet name="Install Minispli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" i="2" l="1"/>
  <c r="M56" i="1"/>
  <c r="K19" i="4" l="1"/>
  <c r="K18" i="4"/>
  <c r="K15" i="4"/>
  <c r="K14" i="4"/>
  <c r="K13" i="4"/>
  <c r="K41" i="1"/>
  <c r="K35" i="4"/>
  <c r="L19" i="4"/>
  <c r="L18" i="4"/>
  <c r="K9" i="4"/>
  <c r="K40" i="4"/>
  <c r="K39" i="4"/>
  <c r="K38" i="4"/>
  <c r="K37" i="4"/>
  <c r="K36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7" i="4"/>
  <c r="K16" i="4"/>
  <c r="K12" i="4"/>
  <c r="K11" i="4"/>
  <c r="K10" i="4"/>
  <c r="K8" i="4"/>
  <c r="K7" i="4"/>
  <c r="K6" i="4"/>
  <c r="P5" i="4" s="1"/>
  <c r="K5" i="4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K4" i="4"/>
  <c r="K41" i="4" s="1"/>
  <c r="I12" i="2"/>
  <c r="I16" i="2"/>
  <c r="I15" i="2"/>
  <c r="K46" i="1"/>
  <c r="K45" i="1"/>
  <c r="K25" i="1"/>
  <c r="K24" i="1"/>
  <c r="P6" i="4" l="1"/>
  <c r="P7" i="4"/>
  <c r="K43" i="4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I6" i="2"/>
  <c r="I5" i="2"/>
  <c r="K45" i="4" l="1"/>
  <c r="K42" i="4"/>
  <c r="K47" i="4"/>
  <c r="K44" i="4"/>
  <c r="K46" i="4"/>
  <c r="K48" i="4"/>
  <c r="I8" i="3"/>
  <c r="I7" i="3"/>
  <c r="I5" i="3"/>
  <c r="I6" i="3"/>
  <c r="I4" i="3"/>
  <c r="B5" i="3"/>
  <c r="B8" i="3" s="1"/>
  <c r="I4" i="2"/>
  <c r="I14" i="2"/>
  <c r="I13" i="2"/>
  <c r="I11" i="2"/>
  <c r="I10" i="2"/>
  <c r="I9" i="2"/>
  <c r="I8" i="2"/>
  <c r="I17" i="2" l="1"/>
  <c r="I23" i="2" s="1"/>
  <c r="K49" i="4"/>
  <c r="I9" i="3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9" i="1"/>
  <c r="K8" i="1"/>
  <c r="K7" i="1"/>
  <c r="K6" i="1"/>
  <c r="K5" i="1"/>
  <c r="K4" i="1"/>
  <c r="I19" i="2" l="1"/>
  <c r="I16" i="3"/>
  <c r="I11" i="3"/>
  <c r="I15" i="3"/>
  <c r="I10" i="3"/>
  <c r="I13" i="3"/>
  <c r="K47" i="1"/>
  <c r="K51" i="1" s="1"/>
  <c r="P4" i="1"/>
  <c r="I22" i="2"/>
  <c r="I21" i="2"/>
  <c r="I24" i="2"/>
  <c r="I18" i="2"/>
  <c r="I20" i="2"/>
  <c r="I12" i="3"/>
  <c r="I14" i="3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I17" i="3" l="1"/>
  <c r="K53" i="1"/>
  <c r="K49" i="1"/>
  <c r="I25" i="2"/>
  <c r="I28" i="2" s="1"/>
  <c r="K50" i="1"/>
  <c r="K52" i="1"/>
  <c r="K54" i="1"/>
  <c r="K48" i="1"/>
  <c r="K55" i="1" l="1"/>
  <c r="K57" i="1" s="1"/>
</calcChain>
</file>

<file path=xl/sharedStrings.xml><?xml version="1.0" encoding="utf-8"?>
<sst xmlns="http://schemas.openxmlformats.org/spreadsheetml/2006/main" count="378" uniqueCount="129">
  <si>
    <t>U/M</t>
  </si>
  <si>
    <t>Metal Ductwork</t>
  </si>
  <si>
    <t>Flexible Duct</t>
  </si>
  <si>
    <t>LF</t>
  </si>
  <si>
    <t>Round Duct Elbows</t>
  </si>
  <si>
    <t>Ea.</t>
  </si>
  <si>
    <t>Multi-zone AHU</t>
  </si>
  <si>
    <t>48" x 12" avg size</t>
  </si>
  <si>
    <t>Round Steel Duct</t>
  </si>
  <si>
    <t>TAG</t>
  </si>
  <si>
    <t>DESCRIPTION</t>
  </si>
  <si>
    <t>UNITS</t>
  </si>
  <si>
    <t>REMARKS</t>
  </si>
  <si>
    <t>MATERIAL COST ($)</t>
  </si>
  <si>
    <t>LABOR COST ($)</t>
  </si>
  <si>
    <t>EQUIPMENT COST ($)</t>
  </si>
  <si>
    <t>Manual Dampers</t>
  </si>
  <si>
    <t>Fire Dampers</t>
  </si>
  <si>
    <t>14" x 14" avg. size</t>
  </si>
  <si>
    <t>20" x 8" avg. size</t>
  </si>
  <si>
    <t>Turning Vanes</t>
  </si>
  <si>
    <t>Return air grilles</t>
  </si>
  <si>
    <t>12" x 12" avg size</t>
  </si>
  <si>
    <t>24" x 24" avg size</t>
  </si>
  <si>
    <t>12" avg. height</t>
  </si>
  <si>
    <t>Round ceiling diffusers</t>
  </si>
  <si>
    <t>Ea,</t>
  </si>
  <si>
    <t>Square ceiling diffusers</t>
  </si>
  <si>
    <t>10" adj pattern</t>
  </si>
  <si>
    <t>Thermostats</t>
  </si>
  <si>
    <t>Line voltage</t>
  </si>
  <si>
    <t>Control dampers</t>
  </si>
  <si>
    <t>20" x 20"</t>
  </si>
  <si>
    <t>Control valves</t>
  </si>
  <si>
    <t>2" body</t>
  </si>
  <si>
    <t>SPST switches</t>
  </si>
  <si>
    <t>HVAC</t>
  </si>
  <si>
    <t>Conduit</t>
  </si>
  <si>
    <t>3/4" conduit</t>
  </si>
  <si>
    <t>Conduit elbows</t>
  </si>
  <si>
    <t>2" IPS</t>
  </si>
  <si>
    <t>Pressure guages</t>
  </si>
  <si>
    <t>2" dial</t>
  </si>
  <si>
    <t>Thermometers</t>
  </si>
  <si>
    <t>Fan balancing</t>
  </si>
  <si>
    <t>Grille balancing</t>
  </si>
  <si>
    <t>under 800 cfm/grille</t>
  </si>
  <si>
    <t>Fan speed</t>
  </si>
  <si>
    <t>Duct insulation</t>
  </si>
  <si>
    <t>SF</t>
  </si>
  <si>
    <t>2" thick</t>
  </si>
  <si>
    <t>Pipe insulation</t>
  </si>
  <si>
    <t>Closed cell elastomeric for 1" pipe</t>
  </si>
  <si>
    <t>Fiberglass, 2" thick for 2" pipe</t>
  </si>
  <si>
    <t>Pipe, 2" IPS</t>
  </si>
  <si>
    <t>Pipe, 1" IPS</t>
  </si>
  <si>
    <t>1" IPS</t>
  </si>
  <si>
    <t>2" elbows</t>
  </si>
  <si>
    <t>1" elbows</t>
  </si>
  <si>
    <t>2" tees</t>
  </si>
  <si>
    <t>2" couplings</t>
  </si>
  <si>
    <t>1" couplings</t>
  </si>
  <si>
    <t>2" unions</t>
  </si>
  <si>
    <t>2" x 125 Lb flanges</t>
  </si>
  <si>
    <t>1/2" thread-o-lets</t>
  </si>
  <si>
    <t>gauges</t>
  </si>
  <si>
    <t>Bolts, nuts and gaskets</t>
  </si>
  <si>
    <t>2" strainers</t>
  </si>
  <si>
    <t>MLF</t>
  </si>
  <si>
    <t>Reuse most wire</t>
  </si>
  <si>
    <t>3" x 2" eccentric reducers</t>
  </si>
  <si>
    <t>2" swing checks</t>
  </si>
  <si>
    <t>2" ball valves</t>
  </si>
  <si>
    <t>Wire, 12/0</t>
  </si>
  <si>
    <t>Wire, THHN</t>
  </si>
  <si>
    <t xml:space="preserve">Subtotal: </t>
  </si>
  <si>
    <t xml:space="preserve">Contractor Profit (12%):  </t>
  </si>
  <si>
    <t xml:space="preserve">Overhead (12%):  </t>
  </si>
  <si>
    <t xml:space="preserve">Bond (3%):  </t>
  </si>
  <si>
    <t xml:space="preserve">Contingency (10%):  </t>
  </si>
  <si>
    <t>Totals:</t>
  </si>
  <si>
    <t>Line Cost ($)</t>
  </si>
  <si>
    <t xml:space="preserve">Escalation / Inflation (3%):  </t>
  </si>
  <si>
    <t>Tie-in to pumps</t>
  </si>
  <si>
    <t>TROOP L _ MECHANICAL HVAC - MINISPLITS</t>
  </si>
  <si>
    <t>Fresh Air Unit</t>
  </si>
  <si>
    <t>Exhaust - 10" avg. size</t>
  </si>
  <si>
    <t>Avg. Cost</t>
  </si>
  <si>
    <t xml:space="preserve">Subtotal:  </t>
  </si>
  <si>
    <t>TROOP L _ MECHANICAL HVAC _ DEMOLITION</t>
  </si>
  <si>
    <t>Construct Temp Attic Gangway over center section, 2x6 @ 16" o.c. w/3/4" sheathing</t>
  </si>
  <si>
    <t xml:space="preserve">Demo HVAC Ductwork </t>
  </si>
  <si>
    <t>Demo Existing AHU in Mech Rm</t>
  </si>
  <si>
    <t>Refuse Dumpster Rental (18 Dumpsters)</t>
  </si>
  <si>
    <t>Wks</t>
  </si>
  <si>
    <t>Ea</t>
  </si>
  <si>
    <t>Demolish Dtywall Ceiling</t>
  </si>
  <si>
    <t>Indoor Cassette Unit</t>
  </si>
  <si>
    <t>Outdoor Condenser</t>
  </si>
  <si>
    <t>Refrigerant Tubing</t>
  </si>
  <si>
    <t>Estimated</t>
  </si>
  <si>
    <t>Based on York</t>
  </si>
  <si>
    <t>A/C</t>
  </si>
  <si>
    <t>Category</t>
  </si>
  <si>
    <t>Piping</t>
  </si>
  <si>
    <t>Demo</t>
  </si>
  <si>
    <t>Demolish Wall</t>
  </si>
  <si>
    <t>A/C access</t>
  </si>
  <si>
    <t>Door</t>
  </si>
  <si>
    <t>Install two 4 x 7 doors</t>
  </si>
  <si>
    <t>Assumed</t>
  </si>
  <si>
    <t>Between Cond &amp; Evap</t>
  </si>
  <si>
    <t xml:space="preserve">Mobilization (5%) :  </t>
  </si>
  <si>
    <t>Tax (9.5 %):</t>
  </si>
  <si>
    <t>Cleaning</t>
  </si>
  <si>
    <t>Clean Ductwork</t>
  </si>
  <si>
    <t>Lot</t>
  </si>
  <si>
    <t>Seal Ductwork</t>
  </si>
  <si>
    <t>TROOP L _ MECHANICAL HVAC - CLEAN DUCT</t>
  </si>
  <si>
    <t>TROOP L _ MECHANICAL HVAC _ ALL NEW</t>
  </si>
  <si>
    <t>Pipe</t>
  </si>
  <si>
    <t xml:space="preserve">Cleaning:  </t>
  </si>
  <si>
    <t>Ductwork:</t>
  </si>
  <si>
    <t>Add for AHU demolition, walkways &amp; dumpsters</t>
  </si>
  <si>
    <t>Add for full demolition:</t>
  </si>
  <si>
    <t>Add for full demolition</t>
  </si>
  <si>
    <t>Fresh air unit</t>
  </si>
  <si>
    <t>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</si>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</sst>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left"/>
    </xf>
    <xf numFmtId="0" fontId="0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9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164" fontId="0" fillId="0" borderId="2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26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0" borderId="37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48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42" fontId="1" fillId="0" borderId="0" xfId="0" applyNumberFormat="1" applyFont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164" fontId="4" fillId="0" borderId="21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50"/>
  <sheetViews>
    <sheetView topLeftCell="B28" workbookViewId="0">
      <selection activeCell="N20" sqref="N20"/>
    </sheetView>
  </sheetViews>
  <sheetFormatPr defaultRowHeight="15" x14ac:dyDescent="0.25"/>
  <cols>
    <col min="1" max="3" width="9.140625" style="74"/>
    <col min="4" max="4" width="9.140625" style="33"/>
    <col min="5" max="5" width="23.85546875" style="74" customWidth="1"/>
    <col min="6" max="6" width="9.140625" style="74"/>
    <col min="7" max="7" width="11.28515625" style="74" customWidth="1"/>
    <col min="8" max="8" width="18" style="74" bestFit="1" customWidth="1"/>
    <col min="9" max="9" width="14.85546875" style="74" bestFit="1" customWidth="1"/>
    <col min="10" max="10" width="19.7109375" style="74" bestFit="1" customWidth="1"/>
    <col min="11" max="11" width="19.7109375" style="74" customWidth="1"/>
    <col min="12" max="12" width="31.85546875" style="74" bestFit="1" customWidth="1"/>
    <col min="13" max="16384" width="9.140625" style="74"/>
  </cols>
  <sheetData>
    <row r="1" spans="3:16" ht="15.75" thickBot="1" x14ac:dyDescent="0.3"/>
    <row r="2" spans="3:16" ht="19.5" thickTop="1" x14ac:dyDescent="0.3">
      <c r="C2" s="94" t="s">
        <v>118</v>
      </c>
      <c r="D2" s="95"/>
      <c r="E2" s="95"/>
      <c r="F2" s="95"/>
      <c r="G2" s="95"/>
      <c r="H2" s="95"/>
      <c r="I2" s="95"/>
      <c r="J2" s="95"/>
      <c r="K2" s="95"/>
      <c r="L2" s="96"/>
    </row>
    <row r="3" spans="3:16" ht="15.75" thickBot="1" x14ac:dyDescent="0.3">
      <c r="C3" s="8" t="s">
        <v>9</v>
      </c>
      <c r="D3" s="76" t="s">
        <v>103</v>
      </c>
      <c r="E3" s="9" t="s">
        <v>10</v>
      </c>
      <c r="F3" s="9" t="s">
        <v>0</v>
      </c>
      <c r="G3" s="9" t="s">
        <v>11</v>
      </c>
      <c r="H3" s="9" t="s">
        <v>13</v>
      </c>
      <c r="I3" s="9" t="s">
        <v>14</v>
      </c>
      <c r="J3" s="9" t="s">
        <v>15</v>
      </c>
      <c r="K3" s="19" t="s">
        <v>81</v>
      </c>
      <c r="L3" s="10" t="s">
        <v>12</v>
      </c>
    </row>
    <row r="4" spans="3:16" ht="15.75" thickTop="1" x14ac:dyDescent="0.25">
      <c r="C4" s="14">
        <v>1</v>
      </c>
      <c r="D4" s="97" t="s">
        <v>102</v>
      </c>
      <c r="E4" s="11" t="s">
        <v>6</v>
      </c>
      <c r="F4" s="6" t="s">
        <v>5</v>
      </c>
      <c r="G4" s="6">
        <v>1</v>
      </c>
      <c r="H4" s="6">
        <v>20000</v>
      </c>
      <c r="I4" s="6">
        <v>1020</v>
      </c>
      <c r="J4" s="6">
        <v>338</v>
      </c>
      <c r="K4" s="20">
        <f>H4+I4+J4</f>
        <v>21358</v>
      </c>
      <c r="L4" s="30" t="s">
        <v>101</v>
      </c>
    </row>
    <row r="5" spans="3:16" x14ac:dyDescent="0.25">
      <c r="C5" s="15">
        <f>C4+1</f>
        <v>2</v>
      </c>
      <c r="D5" s="98"/>
      <c r="E5" s="12" t="s">
        <v>1</v>
      </c>
      <c r="F5" s="2" t="s">
        <v>3</v>
      </c>
      <c r="G5" s="2">
        <v>50</v>
      </c>
      <c r="H5" s="2">
        <v>0.95</v>
      </c>
      <c r="I5" s="2">
        <v>4.99</v>
      </c>
      <c r="J5" s="2">
        <v>0.09</v>
      </c>
      <c r="K5" s="21">
        <f>G5*(H5+I5+J5)</f>
        <v>301.5</v>
      </c>
      <c r="L5" s="66" t="s">
        <v>7</v>
      </c>
      <c r="O5" s="74" t="s">
        <v>122</v>
      </c>
      <c r="P5" s="23">
        <f>SUM(K5:K7)</f>
        <v>1412.94</v>
      </c>
    </row>
    <row r="6" spans="3:16" x14ac:dyDescent="0.25">
      <c r="C6" s="15">
        <f t="shared" ref="C6:C40" si="0">C5+1</f>
        <v>3</v>
      </c>
      <c r="D6" s="98"/>
      <c r="E6" s="13" t="s">
        <v>48</v>
      </c>
      <c r="F6" s="2" t="s">
        <v>49</v>
      </c>
      <c r="G6" s="2">
        <v>200</v>
      </c>
      <c r="H6" s="2">
        <v>1.1399999999999999</v>
      </c>
      <c r="I6" s="2">
        <v>1.03</v>
      </c>
      <c r="J6" s="2">
        <v>0.02</v>
      </c>
      <c r="K6" s="21">
        <f t="shared" ref="K6:K38" si="1">G6*(H6+I6+J6)</f>
        <v>438</v>
      </c>
      <c r="L6" s="66" t="s">
        <v>50</v>
      </c>
      <c r="O6" s="74" t="s">
        <v>120</v>
      </c>
      <c r="P6" s="23">
        <f>SUM(K20:K38)</f>
        <v>6989.4799999999987</v>
      </c>
    </row>
    <row r="7" spans="3:16" x14ac:dyDescent="0.25">
      <c r="C7" s="15">
        <f t="shared" si="0"/>
        <v>4</v>
      </c>
      <c r="D7" s="98"/>
      <c r="E7" s="13" t="s">
        <v>29</v>
      </c>
      <c r="F7" s="2" t="s">
        <v>5</v>
      </c>
      <c r="G7" s="2">
        <v>6</v>
      </c>
      <c r="H7" s="2">
        <v>71.5</v>
      </c>
      <c r="I7" s="2">
        <v>40.299999999999997</v>
      </c>
      <c r="J7" s="2">
        <v>0.44</v>
      </c>
      <c r="K7" s="21">
        <f t="shared" si="1"/>
        <v>673.43999999999994</v>
      </c>
      <c r="L7" s="66" t="s">
        <v>30</v>
      </c>
      <c r="O7" s="74" t="s">
        <v>121</v>
      </c>
      <c r="P7" s="23">
        <f>K18+K19</f>
        <v>16000</v>
      </c>
    </row>
    <row r="8" spans="3:16" x14ac:dyDescent="0.25">
      <c r="C8" s="15">
        <f t="shared" si="0"/>
        <v>5</v>
      </c>
      <c r="D8" s="98"/>
      <c r="E8" s="13" t="s">
        <v>74</v>
      </c>
      <c r="F8" s="2" t="s">
        <v>68</v>
      </c>
      <c r="G8" s="2">
        <v>1</v>
      </c>
      <c r="H8" s="2">
        <v>782</v>
      </c>
      <c r="I8" s="2">
        <v>322</v>
      </c>
      <c r="J8" s="2">
        <v>1.9</v>
      </c>
      <c r="K8" s="21">
        <f t="shared" si="1"/>
        <v>1105.9000000000001</v>
      </c>
      <c r="L8" s="66" t="s">
        <v>69</v>
      </c>
    </row>
    <row r="9" spans="3:16" x14ac:dyDescent="0.25">
      <c r="C9" s="15">
        <f t="shared" si="0"/>
        <v>6</v>
      </c>
      <c r="D9" s="98"/>
      <c r="E9" s="13" t="s">
        <v>73</v>
      </c>
      <c r="F9" s="2" t="s">
        <v>68</v>
      </c>
      <c r="G9" s="2">
        <v>1</v>
      </c>
      <c r="H9" s="2">
        <v>144</v>
      </c>
      <c r="I9" s="2">
        <v>90.5</v>
      </c>
      <c r="J9" s="2">
        <v>1.9</v>
      </c>
      <c r="K9" s="21">
        <f t="shared" si="1"/>
        <v>236.4</v>
      </c>
      <c r="L9" s="66" t="s">
        <v>69</v>
      </c>
    </row>
    <row r="10" spans="3:16" x14ac:dyDescent="0.25">
      <c r="C10" s="15">
        <f t="shared" si="0"/>
        <v>7</v>
      </c>
      <c r="D10" s="98"/>
      <c r="E10" s="13" t="s">
        <v>37</v>
      </c>
      <c r="F10" s="2" t="s">
        <v>3</v>
      </c>
      <c r="G10" s="2">
        <v>50</v>
      </c>
      <c r="H10" s="2">
        <v>2.08</v>
      </c>
      <c r="I10" s="2">
        <v>1.5</v>
      </c>
      <c r="J10" s="2">
        <v>0.01</v>
      </c>
      <c r="K10" s="21">
        <f t="shared" si="1"/>
        <v>179.5</v>
      </c>
      <c r="L10" s="66" t="s">
        <v>38</v>
      </c>
    </row>
    <row r="11" spans="3:16" x14ac:dyDescent="0.25">
      <c r="C11" s="15">
        <f t="shared" si="0"/>
        <v>8</v>
      </c>
      <c r="D11" s="98"/>
      <c r="E11" s="13" t="s">
        <v>39</v>
      </c>
      <c r="F11" s="2" t="s">
        <v>5</v>
      </c>
      <c r="G11" s="2">
        <v>10</v>
      </c>
      <c r="H11" s="2">
        <v>4.68</v>
      </c>
      <c r="I11" s="2">
        <v>3.32</v>
      </c>
      <c r="J11" s="2">
        <v>0.02</v>
      </c>
      <c r="K11" s="21">
        <f t="shared" si="1"/>
        <v>80.199999999999989</v>
      </c>
      <c r="L11" s="66" t="s">
        <v>38</v>
      </c>
    </row>
    <row r="12" spans="3:16" x14ac:dyDescent="0.25">
      <c r="C12" s="15">
        <f t="shared" si="0"/>
        <v>9</v>
      </c>
      <c r="D12" s="98"/>
      <c r="E12" s="13" t="s">
        <v>33</v>
      </c>
      <c r="F12" s="2" t="s">
        <v>26</v>
      </c>
      <c r="G12" s="2">
        <v>2</v>
      </c>
      <c r="H12" s="2">
        <v>237</v>
      </c>
      <c r="I12" s="2">
        <v>51.8</v>
      </c>
      <c r="J12" s="2">
        <v>0.86</v>
      </c>
      <c r="K12" s="21">
        <f t="shared" si="1"/>
        <v>579.32000000000005</v>
      </c>
      <c r="L12" s="66" t="s">
        <v>34</v>
      </c>
    </row>
    <row r="13" spans="3:16" x14ac:dyDescent="0.25">
      <c r="C13" s="15">
        <f t="shared" si="0"/>
        <v>10</v>
      </c>
      <c r="D13" s="98"/>
      <c r="E13" s="12" t="s">
        <v>21</v>
      </c>
      <c r="F13" s="2" t="s">
        <v>5</v>
      </c>
      <c r="G13" s="2">
        <v>8</v>
      </c>
      <c r="H13" s="2">
        <v>73.099999999999994</v>
      </c>
      <c r="I13" s="2">
        <v>10.199999999999999</v>
      </c>
      <c r="J13" s="2">
        <v>0.17</v>
      </c>
      <c r="K13" s="21">
        <f t="shared" si="1"/>
        <v>667.76</v>
      </c>
      <c r="L13" s="66" t="s">
        <v>23</v>
      </c>
    </row>
    <row r="14" spans="3:16" x14ac:dyDescent="0.25">
      <c r="C14" s="15">
        <f t="shared" si="0"/>
        <v>11</v>
      </c>
      <c r="D14" s="98"/>
      <c r="E14" s="12" t="s">
        <v>27</v>
      </c>
      <c r="F14" s="2" t="s">
        <v>5</v>
      </c>
      <c r="G14" s="2">
        <v>60</v>
      </c>
      <c r="H14" s="2">
        <v>16.3</v>
      </c>
      <c r="I14" s="2">
        <v>10.199999999999999</v>
      </c>
      <c r="J14" s="2">
        <v>0.17</v>
      </c>
      <c r="K14" s="21">
        <f t="shared" si="1"/>
        <v>1600.2</v>
      </c>
      <c r="L14" s="66" t="s">
        <v>22</v>
      </c>
    </row>
    <row r="15" spans="3:16" x14ac:dyDescent="0.25">
      <c r="C15" s="15">
        <f t="shared" si="0"/>
        <v>12</v>
      </c>
      <c r="D15" s="98"/>
      <c r="E15" s="13" t="s">
        <v>25</v>
      </c>
      <c r="F15" s="2" t="s">
        <v>26</v>
      </c>
      <c r="G15" s="2">
        <v>6</v>
      </c>
      <c r="H15" s="2">
        <v>29.1</v>
      </c>
      <c r="I15" s="2">
        <v>10.199999999999999</v>
      </c>
      <c r="J15" s="2">
        <v>0.17</v>
      </c>
      <c r="K15" s="21">
        <f t="shared" si="1"/>
        <v>236.82</v>
      </c>
      <c r="L15" s="66" t="s">
        <v>28</v>
      </c>
    </row>
    <row r="16" spans="3:16" x14ac:dyDescent="0.25">
      <c r="C16" s="15">
        <f t="shared" si="0"/>
        <v>13</v>
      </c>
      <c r="D16" s="98"/>
      <c r="E16" s="13" t="s">
        <v>44</v>
      </c>
      <c r="F16" s="2" t="s">
        <v>5</v>
      </c>
      <c r="G16" s="2">
        <v>1</v>
      </c>
      <c r="H16" s="2"/>
      <c r="I16" s="2">
        <v>93.2</v>
      </c>
      <c r="J16" s="2">
        <v>1.49</v>
      </c>
      <c r="K16" s="21">
        <f t="shared" si="1"/>
        <v>94.69</v>
      </c>
      <c r="L16" s="66" t="s">
        <v>47</v>
      </c>
    </row>
    <row r="17" spans="3:12" x14ac:dyDescent="0.25">
      <c r="C17" s="15">
        <f t="shared" si="0"/>
        <v>14</v>
      </c>
      <c r="D17" s="99"/>
      <c r="E17" s="13" t="s">
        <v>45</v>
      </c>
      <c r="F17" s="2" t="s">
        <v>5</v>
      </c>
      <c r="G17" s="2">
        <v>50</v>
      </c>
      <c r="H17" s="2"/>
      <c r="I17" s="2">
        <v>8.48</v>
      </c>
      <c r="J17" s="2">
        <v>0.14000000000000001</v>
      </c>
      <c r="K17" s="21">
        <f t="shared" si="1"/>
        <v>431.00000000000006</v>
      </c>
      <c r="L17" s="66" t="s">
        <v>46</v>
      </c>
    </row>
    <row r="18" spans="3:12" x14ac:dyDescent="0.25">
      <c r="C18" s="15">
        <f t="shared" si="0"/>
        <v>15</v>
      </c>
      <c r="D18" s="100" t="s">
        <v>114</v>
      </c>
      <c r="E18" s="13" t="s">
        <v>115</v>
      </c>
      <c r="F18" s="2" t="s">
        <v>116</v>
      </c>
      <c r="G18" s="2">
        <v>1</v>
      </c>
      <c r="H18" s="109">
        <v>10000</v>
      </c>
      <c r="I18" s="110"/>
      <c r="J18" s="110"/>
      <c r="K18" s="92">
        <f>H18</f>
        <v>10000</v>
      </c>
      <c r="L18" s="89">
        <f>H18</f>
        <v>10000</v>
      </c>
    </row>
    <row r="19" spans="3:12" x14ac:dyDescent="0.25">
      <c r="C19" s="15">
        <f t="shared" si="0"/>
        <v>16</v>
      </c>
      <c r="D19" s="99"/>
      <c r="E19" s="13" t="s">
        <v>117</v>
      </c>
      <c r="F19" s="2" t="s">
        <v>116</v>
      </c>
      <c r="G19" s="2">
        <v>1</v>
      </c>
      <c r="H19" s="109">
        <v>6000</v>
      </c>
      <c r="I19" s="110"/>
      <c r="J19" s="110"/>
      <c r="K19" s="92">
        <f>H19</f>
        <v>6000</v>
      </c>
      <c r="L19" s="89">
        <f>H19</f>
        <v>6000</v>
      </c>
    </row>
    <row r="20" spans="3:12" x14ac:dyDescent="0.25">
      <c r="C20" s="15">
        <f t="shared" si="0"/>
        <v>17</v>
      </c>
      <c r="D20" s="100" t="s">
        <v>104</v>
      </c>
      <c r="E20" s="13" t="s">
        <v>54</v>
      </c>
      <c r="F20" s="2" t="s">
        <v>3</v>
      </c>
      <c r="G20" s="2">
        <v>100</v>
      </c>
      <c r="H20" s="2">
        <v>11.9</v>
      </c>
      <c r="I20" s="2">
        <v>6.67</v>
      </c>
      <c r="J20" s="2">
        <v>0.1</v>
      </c>
      <c r="K20" s="21">
        <f t="shared" si="1"/>
        <v>1867.0000000000002</v>
      </c>
      <c r="L20" s="66" t="s">
        <v>40</v>
      </c>
    </row>
    <row r="21" spans="3:12" x14ac:dyDescent="0.25">
      <c r="C21" s="15">
        <f t="shared" si="0"/>
        <v>18</v>
      </c>
      <c r="D21" s="98"/>
      <c r="E21" s="13" t="s">
        <v>57</v>
      </c>
      <c r="F21" s="2" t="s">
        <v>5</v>
      </c>
      <c r="G21" s="2">
        <v>10</v>
      </c>
      <c r="H21" s="2">
        <v>25.2</v>
      </c>
      <c r="I21" s="2">
        <v>24.2</v>
      </c>
      <c r="J21" s="2">
        <v>0.5</v>
      </c>
      <c r="K21" s="21">
        <f t="shared" si="1"/>
        <v>499</v>
      </c>
      <c r="L21" s="66" t="s">
        <v>40</v>
      </c>
    </row>
    <row r="22" spans="3:12" x14ac:dyDescent="0.25">
      <c r="C22" s="15">
        <f t="shared" si="0"/>
        <v>19</v>
      </c>
      <c r="D22" s="98"/>
      <c r="E22" s="13" t="s">
        <v>67</v>
      </c>
      <c r="F22" s="2" t="s">
        <v>5</v>
      </c>
      <c r="G22" s="2">
        <v>2</v>
      </c>
      <c r="H22" s="2">
        <v>217</v>
      </c>
      <c r="I22" s="2">
        <v>17.3</v>
      </c>
      <c r="J22" s="2">
        <v>0.28999999999999998</v>
      </c>
      <c r="K22" s="21">
        <f t="shared" si="1"/>
        <v>469.18</v>
      </c>
      <c r="L22" s="66" t="s">
        <v>40</v>
      </c>
    </row>
    <row r="23" spans="3:12" x14ac:dyDescent="0.25">
      <c r="C23" s="15">
        <f t="shared" si="0"/>
        <v>20</v>
      </c>
      <c r="D23" s="98"/>
      <c r="E23" s="13" t="s">
        <v>71</v>
      </c>
      <c r="F23" s="2" t="s">
        <v>5</v>
      </c>
      <c r="G23" s="2">
        <v>2</v>
      </c>
      <c r="H23" s="2">
        <v>326</v>
      </c>
      <c r="I23" s="2">
        <v>25.6</v>
      </c>
      <c r="J23" s="2">
        <v>0.42</v>
      </c>
      <c r="K23" s="21">
        <f t="shared" si="1"/>
        <v>704.04000000000008</v>
      </c>
      <c r="L23" s="66" t="s">
        <v>40</v>
      </c>
    </row>
    <row r="24" spans="3:12" x14ac:dyDescent="0.25">
      <c r="C24" s="15">
        <f t="shared" si="0"/>
        <v>21</v>
      </c>
      <c r="D24" s="98"/>
      <c r="E24" s="13" t="s">
        <v>72</v>
      </c>
      <c r="F24" s="2" t="s">
        <v>5</v>
      </c>
      <c r="G24" s="2">
        <v>4</v>
      </c>
      <c r="H24" s="2">
        <v>37.299999999999997</v>
      </c>
      <c r="I24" s="2">
        <v>17.600000000000001</v>
      </c>
      <c r="J24" s="2">
        <v>0.27</v>
      </c>
      <c r="K24" s="21">
        <f t="shared" si="1"/>
        <v>220.68</v>
      </c>
      <c r="L24" s="66" t="s">
        <v>40</v>
      </c>
    </row>
    <row r="25" spans="3:12" x14ac:dyDescent="0.25">
      <c r="C25" s="15">
        <f t="shared" si="0"/>
        <v>22</v>
      </c>
      <c r="D25" s="98"/>
      <c r="E25" s="13" t="s">
        <v>59</v>
      </c>
      <c r="F25" s="2" t="s">
        <v>5</v>
      </c>
      <c r="G25" s="2">
        <v>4</v>
      </c>
      <c r="H25" s="2">
        <v>15.8</v>
      </c>
      <c r="I25" s="2">
        <v>17.2</v>
      </c>
      <c r="J25" s="2">
        <v>0.26</v>
      </c>
      <c r="K25" s="21">
        <f t="shared" si="1"/>
        <v>133.04</v>
      </c>
      <c r="L25" s="66" t="s">
        <v>40</v>
      </c>
    </row>
    <row r="26" spans="3:12" x14ac:dyDescent="0.25">
      <c r="C26" s="15">
        <f t="shared" si="0"/>
        <v>23</v>
      </c>
      <c r="D26" s="98"/>
      <c r="E26" s="13" t="s">
        <v>70</v>
      </c>
      <c r="F26" s="2" t="s">
        <v>5</v>
      </c>
      <c r="G26" s="2">
        <v>4</v>
      </c>
      <c r="H26" s="2">
        <v>25.3</v>
      </c>
      <c r="I26" s="2">
        <v>76.3</v>
      </c>
      <c r="J26" s="2">
        <v>3.67</v>
      </c>
      <c r="K26" s="21">
        <f t="shared" si="1"/>
        <v>421.08</v>
      </c>
      <c r="L26" s="66" t="s">
        <v>83</v>
      </c>
    </row>
    <row r="27" spans="3:12" x14ac:dyDescent="0.25">
      <c r="C27" s="15">
        <f t="shared" si="0"/>
        <v>24</v>
      </c>
      <c r="D27" s="98"/>
      <c r="E27" s="13" t="s">
        <v>60</v>
      </c>
      <c r="F27" s="2" t="s">
        <v>5</v>
      </c>
      <c r="G27" s="2">
        <v>10</v>
      </c>
      <c r="H27" s="2">
        <v>8.56</v>
      </c>
      <c r="I27" s="2">
        <v>13.3</v>
      </c>
      <c r="J27" s="2">
        <v>0.21</v>
      </c>
      <c r="K27" s="21">
        <f t="shared" si="1"/>
        <v>220.7</v>
      </c>
      <c r="L27" s="66" t="s">
        <v>40</v>
      </c>
    </row>
    <row r="28" spans="3:12" x14ac:dyDescent="0.25">
      <c r="C28" s="15">
        <f t="shared" si="0"/>
        <v>25</v>
      </c>
      <c r="D28" s="98"/>
      <c r="E28" s="13" t="s">
        <v>62</v>
      </c>
      <c r="F28" s="2" t="s">
        <v>5</v>
      </c>
      <c r="G28" s="2">
        <v>10</v>
      </c>
      <c r="H28" s="2">
        <v>19.2</v>
      </c>
      <c r="I28" s="2">
        <v>15.8</v>
      </c>
      <c r="J28" s="2">
        <v>0.24</v>
      </c>
      <c r="K28" s="21">
        <f t="shared" si="1"/>
        <v>352.40000000000003</v>
      </c>
      <c r="L28" s="66" t="s">
        <v>40</v>
      </c>
    </row>
    <row r="29" spans="3:12" x14ac:dyDescent="0.25">
      <c r="C29" s="15">
        <f t="shared" si="0"/>
        <v>26</v>
      </c>
      <c r="D29" s="98"/>
      <c r="E29" s="13" t="s">
        <v>63</v>
      </c>
      <c r="F29" s="2" t="s">
        <v>5</v>
      </c>
      <c r="G29" s="2">
        <v>8</v>
      </c>
      <c r="H29" s="2">
        <v>7.13</v>
      </c>
      <c r="I29" s="2">
        <v>28.1</v>
      </c>
      <c r="J29" s="2">
        <v>0.43</v>
      </c>
      <c r="K29" s="21">
        <f t="shared" si="1"/>
        <v>285.28000000000003</v>
      </c>
      <c r="L29" s="66" t="s">
        <v>40</v>
      </c>
    </row>
    <row r="30" spans="3:12" x14ac:dyDescent="0.25">
      <c r="C30" s="15">
        <f t="shared" si="0"/>
        <v>27</v>
      </c>
      <c r="D30" s="98"/>
      <c r="E30" s="13" t="s">
        <v>66</v>
      </c>
      <c r="F30" s="2" t="s">
        <v>5</v>
      </c>
      <c r="G30" s="2">
        <v>8</v>
      </c>
      <c r="H30" s="2">
        <v>5</v>
      </c>
      <c r="I30" s="2">
        <v>27.7</v>
      </c>
      <c r="J30" s="2">
        <v>0.43</v>
      </c>
      <c r="K30" s="21">
        <f t="shared" si="1"/>
        <v>265.04000000000002</v>
      </c>
      <c r="L30" s="66" t="s">
        <v>40</v>
      </c>
    </row>
    <row r="31" spans="3:12" x14ac:dyDescent="0.25">
      <c r="C31" s="15">
        <f t="shared" si="0"/>
        <v>28</v>
      </c>
      <c r="D31" s="98"/>
      <c r="E31" s="13" t="s">
        <v>55</v>
      </c>
      <c r="F31" s="2" t="s">
        <v>3</v>
      </c>
      <c r="G31" s="2">
        <v>30</v>
      </c>
      <c r="H31" s="2">
        <v>6.62</v>
      </c>
      <c r="I31" s="2">
        <v>4.92</v>
      </c>
      <c r="J31" s="2">
        <v>0.08</v>
      </c>
      <c r="K31" s="21">
        <f t="shared" si="1"/>
        <v>348.59999999999997</v>
      </c>
      <c r="L31" s="66" t="s">
        <v>56</v>
      </c>
    </row>
    <row r="32" spans="3:12" x14ac:dyDescent="0.25">
      <c r="C32" s="15">
        <f t="shared" si="0"/>
        <v>29</v>
      </c>
      <c r="D32" s="98"/>
      <c r="E32" s="13" t="s">
        <v>58</v>
      </c>
      <c r="F32" s="2" t="s">
        <v>5</v>
      </c>
      <c r="G32" s="2">
        <v>4</v>
      </c>
      <c r="H32" s="2">
        <v>2.99</v>
      </c>
      <c r="I32" s="2">
        <v>6.32</v>
      </c>
      <c r="J32" s="2">
        <v>0.1</v>
      </c>
      <c r="K32" s="21">
        <f t="shared" si="1"/>
        <v>37.64</v>
      </c>
      <c r="L32" s="66" t="s">
        <v>56</v>
      </c>
    </row>
    <row r="33" spans="3:12" x14ac:dyDescent="0.25">
      <c r="C33" s="15">
        <f t="shared" si="0"/>
        <v>30</v>
      </c>
      <c r="D33" s="98"/>
      <c r="E33" s="13" t="s">
        <v>61</v>
      </c>
      <c r="F33" s="2" t="s">
        <v>5</v>
      </c>
      <c r="G33" s="2">
        <v>4</v>
      </c>
      <c r="H33" s="2">
        <v>3.44</v>
      </c>
      <c r="I33" s="2">
        <v>6.32</v>
      </c>
      <c r="J33" s="2">
        <v>0.1</v>
      </c>
      <c r="K33" s="21">
        <f t="shared" si="1"/>
        <v>39.44</v>
      </c>
      <c r="L33" s="66" t="s">
        <v>56</v>
      </c>
    </row>
    <row r="34" spans="3:12" x14ac:dyDescent="0.25">
      <c r="C34" s="15">
        <f t="shared" si="0"/>
        <v>31</v>
      </c>
      <c r="D34" s="98"/>
      <c r="E34" s="13" t="s">
        <v>41</v>
      </c>
      <c r="F34" s="2" t="s">
        <v>5</v>
      </c>
      <c r="G34" s="2">
        <v>4</v>
      </c>
      <c r="H34" s="2">
        <v>7.82</v>
      </c>
      <c r="I34" s="2">
        <v>21.8</v>
      </c>
      <c r="J34" s="2">
        <v>0.36</v>
      </c>
      <c r="K34" s="21">
        <f t="shared" si="1"/>
        <v>119.92</v>
      </c>
      <c r="L34" s="66" t="s">
        <v>42</v>
      </c>
    </row>
    <row r="35" spans="3:12" x14ac:dyDescent="0.25">
      <c r="C35" s="15">
        <f t="shared" si="0"/>
        <v>32</v>
      </c>
      <c r="D35" s="98"/>
      <c r="E35" s="13" t="s">
        <v>43</v>
      </c>
      <c r="F35" s="2" t="s">
        <v>5</v>
      </c>
      <c r="G35" s="2">
        <v>4</v>
      </c>
      <c r="H35" s="2">
        <v>28.1</v>
      </c>
      <c r="I35" s="2">
        <v>21.8</v>
      </c>
      <c r="J35" s="2">
        <v>0.36</v>
      </c>
      <c r="K35" s="21">
        <f t="shared" ref="K35" si="2">G35*(H35+I35+J35)</f>
        <v>201.04000000000002</v>
      </c>
      <c r="L35" s="66" t="s">
        <v>42</v>
      </c>
    </row>
    <row r="36" spans="3:12" x14ac:dyDescent="0.25">
      <c r="C36" s="15">
        <f t="shared" si="0"/>
        <v>33</v>
      </c>
      <c r="D36" s="98"/>
      <c r="E36" s="13" t="s">
        <v>64</v>
      </c>
      <c r="F36" s="2" t="s">
        <v>5</v>
      </c>
      <c r="G36" s="2">
        <v>2</v>
      </c>
      <c r="H36" s="2">
        <v>6.52</v>
      </c>
      <c r="I36" s="2">
        <v>21.3</v>
      </c>
      <c r="J36" s="2">
        <v>1.03</v>
      </c>
      <c r="K36" s="21">
        <f t="shared" si="1"/>
        <v>57.7</v>
      </c>
      <c r="L36" s="66" t="s">
        <v>65</v>
      </c>
    </row>
    <row r="37" spans="3:12" x14ac:dyDescent="0.25">
      <c r="C37" s="15">
        <f t="shared" si="0"/>
        <v>34</v>
      </c>
      <c r="D37" s="98"/>
      <c r="E37" s="13" t="s">
        <v>51</v>
      </c>
      <c r="F37" s="2" t="s">
        <v>3</v>
      </c>
      <c r="G37" s="2">
        <v>30</v>
      </c>
      <c r="H37" s="2">
        <v>2.15</v>
      </c>
      <c r="I37" s="2">
        <v>1.71</v>
      </c>
      <c r="J37" s="2">
        <v>0.03</v>
      </c>
      <c r="K37" s="21">
        <f t="shared" si="1"/>
        <v>116.69999999999999</v>
      </c>
      <c r="L37" s="66" t="s">
        <v>52</v>
      </c>
    </row>
    <row r="38" spans="3:12" x14ac:dyDescent="0.25">
      <c r="C38" s="15">
        <f t="shared" si="0"/>
        <v>35</v>
      </c>
      <c r="D38" s="99"/>
      <c r="E38" s="13" t="s">
        <v>51</v>
      </c>
      <c r="F38" s="2" t="s">
        <v>3</v>
      </c>
      <c r="G38" s="2">
        <v>100</v>
      </c>
      <c r="H38" s="2">
        <v>4.2300000000000004</v>
      </c>
      <c r="I38" s="2">
        <v>2.0499999999999998</v>
      </c>
      <c r="J38" s="2">
        <v>0.03</v>
      </c>
      <c r="K38" s="21">
        <f t="shared" si="1"/>
        <v>631</v>
      </c>
      <c r="L38" s="66" t="s">
        <v>53</v>
      </c>
    </row>
    <row r="39" spans="3:12" x14ac:dyDescent="0.25">
      <c r="C39" s="15">
        <f t="shared" si="0"/>
        <v>36</v>
      </c>
      <c r="D39" s="78" t="s">
        <v>105</v>
      </c>
      <c r="E39" s="79" t="s">
        <v>106</v>
      </c>
      <c r="F39" s="80" t="s">
        <v>49</v>
      </c>
      <c r="G39" s="80">
        <v>40</v>
      </c>
      <c r="H39" s="80">
        <v>0</v>
      </c>
      <c r="I39" s="80">
        <v>38.700000000000003</v>
      </c>
      <c r="J39" s="80">
        <v>9.9499999999999993</v>
      </c>
      <c r="K39" s="90">
        <f>G39*(I39+J39)</f>
        <v>1946.0000000000002</v>
      </c>
      <c r="L39" s="101" t="s">
        <v>107</v>
      </c>
    </row>
    <row r="40" spans="3:12" ht="15.75" thickBot="1" x14ac:dyDescent="0.3">
      <c r="C40" s="16">
        <f t="shared" si="0"/>
        <v>37</v>
      </c>
      <c r="D40" s="82" t="s">
        <v>108</v>
      </c>
      <c r="E40" s="4" t="s">
        <v>109</v>
      </c>
      <c r="F40" s="4" t="s">
        <v>5</v>
      </c>
      <c r="G40" s="4">
        <v>2</v>
      </c>
      <c r="H40" s="4">
        <v>208</v>
      </c>
      <c r="I40" s="4">
        <v>29.7</v>
      </c>
      <c r="J40" s="4">
        <v>0.52</v>
      </c>
      <c r="K40" s="91">
        <f>G40*(H40+I40+J40)</f>
        <v>476.44</v>
      </c>
      <c r="L40" s="102"/>
    </row>
    <row r="41" spans="3:12" ht="15.75" thickTop="1" x14ac:dyDescent="0.25">
      <c r="C41" s="103" t="s">
        <v>75</v>
      </c>
      <c r="D41" s="103"/>
      <c r="E41" s="103"/>
      <c r="F41" s="103"/>
      <c r="G41" s="103"/>
      <c r="H41" s="104"/>
      <c r="I41" s="104"/>
      <c r="J41" s="104"/>
      <c r="K41" s="23">
        <f>SUM(K4:K40)+N50</f>
        <v>66677.649999999994</v>
      </c>
    </row>
    <row r="42" spans="3:12" x14ac:dyDescent="0.25">
      <c r="C42" s="105" t="s">
        <v>76</v>
      </c>
      <c r="D42" s="105"/>
      <c r="E42" s="105"/>
      <c r="F42" s="105"/>
      <c r="G42" s="105"/>
      <c r="H42" s="106"/>
      <c r="I42" s="106"/>
      <c r="J42" s="106"/>
      <c r="K42" s="24">
        <f>K41*0.12</f>
        <v>8001.3179999999993</v>
      </c>
    </row>
    <row r="43" spans="3:12" x14ac:dyDescent="0.25">
      <c r="C43" s="105" t="s">
        <v>112</v>
      </c>
      <c r="D43" s="106"/>
      <c r="E43" s="106"/>
      <c r="F43" s="106"/>
      <c r="G43" s="106"/>
      <c r="H43" s="106"/>
      <c r="I43" s="106"/>
      <c r="J43" s="106"/>
      <c r="K43" s="24">
        <f>+K41*0.05</f>
        <v>3333.8824999999997</v>
      </c>
    </row>
    <row r="44" spans="3:12" x14ac:dyDescent="0.25">
      <c r="C44" s="105" t="s">
        <v>77</v>
      </c>
      <c r="D44" s="105"/>
      <c r="E44" s="105"/>
      <c r="F44" s="105"/>
      <c r="G44" s="105"/>
      <c r="H44" s="106"/>
      <c r="I44" s="106"/>
      <c r="J44" s="106"/>
      <c r="K44" s="24">
        <f>K41*0.12</f>
        <v>8001.3179999999993</v>
      </c>
    </row>
    <row r="45" spans="3:12" x14ac:dyDescent="0.25">
      <c r="C45" s="105" t="s">
        <v>78</v>
      </c>
      <c r="D45" s="105"/>
      <c r="E45" s="105"/>
      <c r="F45" s="105"/>
      <c r="G45" s="105"/>
      <c r="H45" s="106"/>
      <c r="I45" s="106"/>
      <c r="J45" s="106"/>
      <c r="K45" s="24">
        <f>K41*0.03</f>
        <v>2000.3294999999998</v>
      </c>
    </row>
    <row r="46" spans="3:12" x14ac:dyDescent="0.25">
      <c r="C46" s="105" t="s">
        <v>82</v>
      </c>
      <c r="D46" s="105"/>
      <c r="E46" s="105"/>
      <c r="F46" s="105"/>
      <c r="G46" s="105"/>
      <c r="H46" s="106"/>
      <c r="I46" s="106"/>
      <c r="J46" s="106"/>
      <c r="K46" s="24">
        <f>K41*0.03</f>
        <v>2000.3294999999998</v>
      </c>
    </row>
    <row r="47" spans="3:12" x14ac:dyDescent="0.25">
      <c r="C47" s="105" t="s">
        <v>113</v>
      </c>
      <c r="D47" s="105"/>
      <c r="E47" s="105"/>
      <c r="F47" s="105"/>
      <c r="G47" s="105"/>
      <c r="H47" s="106"/>
      <c r="I47" s="106"/>
      <c r="J47" s="106"/>
      <c r="K47" s="24">
        <f>K41*0.095</f>
        <v>6334.3767499999994</v>
      </c>
    </row>
    <row r="48" spans="3:12" x14ac:dyDescent="0.25">
      <c r="C48" s="105" t="s">
        <v>79</v>
      </c>
      <c r="D48" s="105"/>
      <c r="E48" s="105"/>
      <c r="F48" s="105"/>
      <c r="G48" s="105"/>
      <c r="H48" s="106"/>
      <c r="I48" s="106"/>
      <c r="J48" s="106"/>
      <c r="K48" s="24">
        <f>K41*0.1</f>
        <v>6667.7649999999994</v>
      </c>
    </row>
    <row r="49" spans="3:14" x14ac:dyDescent="0.25">
      <c r="C49" s="107" t="s">
        <v>80</v>
      </c>
      <c r="D49" s="107"/>
      <c r="E49" s="107"/>
      <c r="F49" s="107"/>
      <c r="G49" s="107"/>
      <c r="H49" s="108"/>
      <c r="I49" s="108"/>
      <c r="J49" s="108"/>
      <c r="K49" s="27">
        <f>SUM(K41:K48)</f>
        <v>103016.96924999998</v>
      </c>
    </row>
    <row r="50" spans="3:14" x14ac:dyDescent="0.25">
      <c r="L50" s="74" t="s">
        <v>123</v>
      </c>
      <c r="N50" s="93">
        <v>13283</v>
      </c>
    </row>
  </sheetData>
  <mergeCells count="16">
    <mergeCell ref="C48:J48"/>
    <mergeCell ref="C49:J49"/>
    <mergeCell ref="D18:D19"/>
    <mergeCell ref="H18:J18"/>
    <mergeCell ref="H19:J19"/>
    <mergeCell ref="C42:J42"/>
    <mergeCell ref="C43:J43"/>
    <mergeCell ref="C44:J44"/>
    <mergeCell ref="C45:J45"/>
    <mergeCell ref="C46:J46"/>
    <mergeCell ref="C47:J47"/>
    <mergeCell ref="C2:L2"/>
    <mergeCell ref="D4:D17"/>
    <mergeCell ref="D20:D38"/>
    <mergeCell ref="L39:L40"/>
    <mergeCell ref="C41:J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57"/>
  <sheetViews>
    <sheetView topLeftCell="B37" workbookViewId="0">
      <selection activeCell="M57" sqref="M57"/>
    </sheetView>
  </sheetViews>
  <sheetFormatPr defaultRowHeight="15" x14ac:dyDescent="0.25"/>
  <cols>
    <col min="1" max="3" width="9.140625" style="1"/>
    <col min="4" max="4" width="9.140625" style="33"/>
    <col min="5" max="5" width="23.85546875" style="1" customWidth="1"/>
    <col min="6" max="6" width="9.140625" style="1"/>
    <col min="7" max="7" width="11.28515625" style="1" customWidth="1"/>
    <col min="8" max="8" width="18" style="1" bestFit="1" customWidth="1"/>
    <col min="9" max="9" width="14.85546875" style="1" bestFit="1" customWidth="1"/>
    <col min="10" max="10" width="19.7109375" style="1" bestFit="1" customWidth="1"/>
    <col min="11" max="11" width="19.7109375" style="74" customWidth="1"/>
    <col min="12" max="12" width="31.85546875" style="1" bestFit="1" customWidth="1"/>
    <col min="13" max="16384" width="9.140625" style="1"/>
  </cols>
  <sheetData>
    <row r="1" spans="3:16" ht="15.75" thickBot="1" x14ac:dyDescent="0.3"/>
    <row r="2" spans="3:16" ht="19.5" thickTop="1" x14ac:dyDescent="0.3">
      <c r="C2" s="94" t="s">
        <v>119</v>
      </c>
      <c r="D2" s="95"/>
      <c r="E2" s="95"/>
      <c r="F2" s="95"/>
      <c r="G2" s="95"/>
      <c r="H2" s="95"/>
      <c r="I2" s="95"/>
      <c r="J2" s="95"/>
      <c r="K2" s="95"/>
      <c r="L2" s="96"/>
    </row>
    <row r="3" spans="3:16" ht="15.75" thickBot="1" x14ac:dyDescent="0.3">
      <c r="C3" s="8" t="s">
        <v>9</v>
      </c>
      <c r="D3" s="76" t="s">
        <v>103</v>
      </c>
      <c r="E3" s="9" t="s">
        <v>10</v>
      </c>
      <c r="F3" s="9" t="s">
        <v>0</v>
      </c>
      <c r="G3" s="9" t="s">
        <v>11</v>
      </c>
      <c r="H3" s="9" t="s">
        <v>13</v>
      </c>
      <c r="I3" s="9" t="s">
        <v>14</v>
      </c>
      <c r="J3" s="9" t="s">
        <v>15</v>
      </c>
      <c r="K3" s="19" t="s">
        <v>81</v>
      </c>
      <c r="L3" s="10" t="s">
        <v>12</v>
      </c>
    </row>
    <row r="4" spans="3:16" ht="15.75" thickTop="1" x14ac:dyDescent="0.25">
      <c r="C4" s="14">
        <v>1</v>
      </c>
      <c r="D4" s="97" t="s">
        <v>102</v>
      </c>
      <c r="E4" s="11" t="s">
        <v>6</v>
      </c>
      <c r="F4" s="6" t="s">
        <v>5</v>
      </c>
      <c r="G4" s="6">
        <v>1</v>
      </c>
      <c r="H4" s="6">
        <v>20000</v>
      </c>
      <c r="I4" s="6">
        <v>1020</v>
      </c>
      <c r="J4" s="6">
        <v>338</v>
      </c>
      <c r="K4" s="20">
        <f>H4+I4+J4</f>
        <v>21358</v>
      </c>
      <c r="L4" s="30" t="s">
        <v>101</v>
      </c>
      <c r="O4" s="1" t="s">
        <v>122</v>
      </c>
      <c r="P4" s="23">
        <f>SUM(K5:K17)</f>
        <v>22555.399999999998</v>
      </c>
    </row>
    <row r="5" spans="3:16" x14ac:dyDescent="0.25">
      <c r="C5" s="15">
        <f>C4+1</f>
        <v>2</v>
      </c>
      <c r="D5" s="98"/>
      <c r="E5" s="12" t="s">
        <v>1</v>
      </c>
      <c r="F5" s="2" t="s">
        <v>3</v>
      </c>
      <c r="G5" s="2">
        <v>300</v>
      </c>
      <c r="H5" s="2">
        <v>0.95</v>
      </c>
      <c r="I5" s="2">
        <v>4.99</v>
      </c>
      <c r="J5" s="2">
        <v>0.09</v>
      </c>
      <c r="K5" s="21">
        <f>G5*(H5+I5+J5)</f>
        <v>1809</v>
      </c>
      <c r="L5" s="3" t="s">
        <v>7</v>
      </c>
    </row>
    <row r="6" spans="3:16" x14ac:dyDescent="0.25">
      <c r="C6" s="15">
        <f t="shared" ref="C6:C44" si="0">C5+1</f>
        <v>3</v>
      </c>
      <c r="D6" s="98"/>
      <c r="E6" s="12" t="s">
        <v>8</v>
      </c>
      <c r="F6" s="2" t="s">
        <v>3</v>
      </c>
      <c r="G6" s="2">
        <v>100</v>
      </c>
      <c r="H6" s="2">
        <v>3.16</v>
      </c>
      <c r="I6" s="2">
        <v>2.0299999999999998</v>
      </c>
      <c r="J6" s="2">
        <v>0.03</v>
      </c>
      <c r="K6" s="21">
        <f>G6*(H6+I6+J6)</f>
        <v>522</v>
      </c>
      <c r="L6" s="111" t="s">
        <v>86</v>
      </c>
    </row>
    <row r="7" spans="3:16" x14ac:dyDescent="0.25">
      <c r="C7" s="15">
        <f t="shared" si="0"/>
        <v>4</v>
      </c>
      <c r="D7" s="98"/>
      <c r="E7" s="12" t="s">
        <v>4</v>
      </c>
      <c r="F7" s="2" t="s">
        <v>5</v>
      </c>
      <c r="G7" s="2">
        <v>20</v>
      </c>
      <c r="H7" s="2">
        <v>11.9</v>
      </c>
      <c r="I7" s="2">
        <v>41.5</v>
      </c>
      <c r="J7" s="2">
        <v>0.73</v>
      </c>
      <c r="K7" s="21">
        <f>G7*(H7+I7+J7)</f>
        <v>1082.5999999999999</v>
      </c>
      <c r="L7" s="111"/>
    </row>
    <row r="8" spans="3:16" x14ac:dyDescent="0.25">
      <c r="C8" s="15">
        <f t="shared" si="0"/>
        <v>5</v>
      </c>
      <c r="D8" s="98"/>
      <c r="E8" s="12" t="s">
        <v>2</v>
      </c>
      <c r="F8" s="2" t="s">
        <v>3</v>
      </c>
      <c r="G8" s="2">
        <v>800</v>
      </c>
      <c r="H8" s="2">
        <v>4.33</v>
      </c>
      <c r="I8" s="2">
        <v>4.4000000000000004</v>
      </c>
      <c r="J8" s="2">
        <v>7.0000000000000007E-2</v>
      </c>
      <c r="K8" s="21">
        <f>G8*(H8+I8+J8)</f>
        <v>7040.0000000000009</v>
      </c>
      <c r="L8" s="112"/>
    </row>
    <row r="9" spans="3:16" x14ac:dyDescent="0.25">
      <c r="C9" s="15">
        <f t="shared" si="0"/>
        <v>6</v>
      </c>
      <c r="D9" s="98"/>
      <c r="E9" s="12" t="s">
        <v>16</v>
      </c>
      <c r="F9" s="2" t="s">
        <v>5</v>
      </c>
      <c r="G9" s="2">
        <v>40</v>
      </c>
      <c r="H9" s="2">
        <v>47.2</v>
      </c>
      <c r="I9" s="2">
        <v>26.5</v>
      </c>
      <c r="J9" s="2">
        <v>0.45</v>
      </c>
      <c r="K9" s="21">
        <f>G9*(H9+I9+J9)</f>
        <v>2966</v>
      </c>
      <c r="L9" s="3" t="s">
        <v>19</v>
      </c>
    </row>
    <row r="10" spans="3:16" x14ac:dyDescent="0.25">
      <c r="C10" s="15">
        <f t="shared" si="0"/>
        <v>7</v>
      </c>
      <c r="D10" s="98"/>
      <c r="E10" s="12" t="s">
        <v>31</v>
      </c>
      <c r="F10" s="2" t="s">
        <v>5</v>
      </c>
      <c r="G10" s="2">
        <v>8</v>
      </c>
      <c r="H10" s="2">
        <v>130</v>
      </c>
      <c r="I10" s="2">
        <v>33.9</v>
      </c>
      <c r="J10" s="2">
        <v>0.54</v>
      </c>
      <c r="K10" s="21">
        <f t="shared" ref="K10:K44" si="1">G10*(H10+I10+J10)</f>
        <v>1315.52</v>
      </c>
      <c r="L10" s="3" t="s">
        <v>32</v>
      </c>
    </row>
    <row r="11" spans="3:16" x14ac:dyDescent="0.25">
      <c r="C11" s="15">
        <f t="shared" si="0"/>
        <v>8</v>
      </c>
      <c r="D11" s="98"/>
      <c r="E11" s="12" t="s">
        <v>17</v>
      </c>
      <c r="F11" s="2" t="s">
        <v>5</v>
      </c>
      <c r="G11" s="2">
        <v>6</v>
      </c>
      <c r="H11" s="2">
        <v>53.7</v>
      </c>
      <c r="I11" s="2">
        <v>20.399999999999999</v>
      </c>
      <c r="J11" s="2">
        <v>0.33</v>
      </c>
      <c r="K11" s="21">
        <f t="shared" si="1"/>
        <v>446.57999999999993</v>
      </c>
      <c r="L11" s="3" t="s">
        <v>18</v>
      </c>
    </row>
    <row r="12" spans="3:16" x14ac:dyDescent="0.25">
      <c r="C12" s="15">
        <f t="shared" si="0"/>
        <v>9</v>
      </c>
      <c r="D12" s="98"/>
      <c r="E12" s="12" t="s">
        <v>20</v>
      </c>
      <c r="F12" s="2" t="s">
        <v>3</v>
      </c>
      <c r="G12" s="2">
        <v>100</v>
      </c>
      <c r="H12" s="2">
        <v>5.24</v>
      </c>
      <c r="I12" s="2">
        <v>1.59</v>
      </c>
      <c r="J12" s="2">
        <v>0.03</v>
      </c>
      <c r="K12" s="21">
        <f t="shared" si="1"/>
        <v>686</v>
      </c>
      <c r="L12" s="3" t="s">
        <v>24</v>
      </c>
    </row>
    <row r="13" spans="3:16" x14ac:dyDescent="0.25">
      <c r="C13" s="15">
        <f t="shared" si="0"/>
        <v>10</v>
      </c>
      <c r="D13" s="98"/>
      <c r="E13" s="12" t="s">
        <v>21</v>
      </c>
      <c r="F13" s="2" t="s">
        <v>5</v>
      </c>
      <c r="G13" s="2">
        <v>8</v>
      </c>
      <c r="H13" s="2">
        <v>73.099999999999994</v>
      </c>
      <c r="I13" s="2">
        <v>10.199999999999999</v>
      </c>
      <c r="J13" s="2">
        <v>0.17</v>
      </c>
      <c r="K13" s="21">
        <f t="shared" si="1"/>
        <v>667.76</v>
      </c>
      <c r="L13" s="3" t="s">
        <v>23</v>
      </c>
    </row>
    <row r="14" spans="3:16" x14ac:dyDescent="0.25">
      <c r="C14" s="15">
        <f t="shared" si="0"/>
        <v>11</v>
      </c>
      <c r="D14" s="98"/>
      <c r="E14" s="12" t="s">
        <v>27</v>
      </c>
      <c r="F14" s="2" t="s">
        <v>5</v>
      </c>
      <c r="G14" s="2">
        <v>60</v>
      </c>
      <c r="H14" s="2">
        <v>16.3</v>
      </c>
      <c r="I14" s="2">
        <v>10.199999999999999</v>
      </c>
      <c r="J14" s="2">
        <v>0.17</v>
      </c>
      <c r="K14" s="21">
        <f t="shared" si="1"/>
        <v>1600.2</v>
      </c>
      <c r="L14" s="3" t="s">
        <v>22</v>
      </c>
    </row>
    <row r="15" spans="3:16" x14ac:dyDescent="0.25">
      <c r="C15" s="15">
        <f t="shared" si="0"/>
        <v>12</v>
      </c>
      <c r="D15" s="98"/>
      <c r="E15" s="13" t="s">
        <v>25</v>
      </c>
      <c r="F15" s="2" t="s">
        <v>26</v>
      </c>
      <c r="G15" s="2">
        <v>6</v>
      </c>
      <c r="H15" s="2">
        <v>29.1</v>
      </c>
      <c r="I15" s="2">
        <v>10.199999999999999</v>
      </c>
      <c r="J15" s="2">
        <v>0.17</v>
      </c>
      <c r="K15" s="21">
        <f t="shared" si="1"/>
        <v>236.82</v>
      </c>
      <c r="L15" s="3" t="s">
        <v>28</v>
      </c>
    </row>
    <row r="16" spans="3:16" x14ac:dyDescent="0.25">
      <c r="C16" s="15">
        <f t="shared" si="0"/>
        <v>13</v>
      </c>
      <c r="D16" s="98"/>
      <c r="E16" s="13" t="s">
        <v>48</v>
      </c>
      <c r="F16" s="2" t="s">
        <v>49</v>
      </c>
      <c r="G16" s="2">
        <v>1500</v>
      </c>
      <c r="H16" s="2">
        <v>1.1399999999999999</v>
      </c>
      <c r="I16" s="2">
        <v>1.03</v>
      </c>
      <c r="J16" s="2">
        <v>0.02</v>
      </c>
      <c r="K16" s="21">
        <f t="shared" si="1"/>
        <v>3285</v>
      </c>
      <c r="L16" s="3" t="s">
        <v>50</v>
      </c>
    </row>
    <row r="17" spans="3:12" x14ac:dyDescent="0.25">
      <c r="C17" s="15">
        <f t="shared" si="0"/>
        <v>14</v>
      </c>
      <c r="D17" s="98"/>
      <c r="E17" s="13" t="s">
        <v>29</v>
      </c>
      <c r="F17" s="2" t="s">
        <v>5</v>
      </c>
      <c r="G17" s="2">
        <v>8</v>
      </c>
      <c r="H17" s="2">
        <v>71.5</v>
      </c>
      <c r="I17" s="2">
        <v>40.299999999999997</v>
      </c>
      <c r="J17" s="2">
        <v>0.44</v>
      </c>
      <c r="K17" s="21">
        <f t="shared" si="1"/>
        <v>897.92</v>
      </c>
      <c r="L17" s="3" t="s">
        <v>30</v>
      </c>
    </row>
    <row r="18" spans="3:12" x14ac:dyDescent="0.25">
      <c r="C18" s="15">
        <f t="shared" si="0"/>
        <v>15</v>
      </c>
      <c r="D18" s="98"/>
      <c r="E18" s="13" t="s">
        <v>35</v>
      </c>
      <c r="F18" s="2" t="s">
        <v>5</v>
      </c>
      <c r="G18" s="2">
        <v>8</v>
      </c>
      <c r="H18" s="2">
        <v>43.8</v>
      </c>
      <c r="I18" s="2">
        <v>41.5</v>
      </c>
      <c r="J18" s="2">
        <v>0.73</v>
      </c>
      <c r="K18" s="21">
        <f t="shared" si="1"/>
        <v>688.24</v>
      </c>
      <c r="L18" s="3" t="s">
        <v>36</v>
      </c>
    </row>
    <row r="19" spans="3:12" x14ac:dyDescent="0.25">
      <c r="C19" s="15">
        <f t="shared" si="0"/>
        <v>16</v>
      </c>
      <c r="D19" s="98"/>
      <c r="E19" s="13" t="s">
        <v>74</v>
      </c>
      <c r="F19" s="2" t="s">
        <v>68</v>
      </c>
      <c r="G19" s="2">
        <v>1</v>
      </c>
      <c r="H19" s="2">
        <v>782</v>
      </c>
      <c r="I19" s="2">
        <v>322</v>
      </c>
      <c r="J19" s="2">
        <v>1.9</v>
      </c>
      <c r="K19" s="21">
        <f t="shared" si="1"/>
        <v>1105.9000000000001</v>
      </c>
      <c r="L19" s="3" t="s">
        <v>69</v>
      </c>
    </row>
    <row r="20" spans="3:12" x14ac:dyDescent="0.25">
      <c r="C20" s="15">
        <f t="shared" si="0"/>
        <v>17</v>
      </c>
      <c r="D20" s="98"/>
      <c r="E20" s="13" t="s">
        <v>73</v>
      </c>
      <c r="F20" s="2" t="s">
        <v>68</v>
      </c>
      <c r="G20" s="2">
        <v>1</v>
      </c>
      <c r="H20" s="2">
        <v>144</v>
      </c>
      <c r="I20" s="2">
        <v>90.5</v>
      </c>
      <c r="J20" s="2">
        <v>1.9</v>
      </c>
      <c r="K20" s="21">
        <f t="shared" si="1"/>
        <v>236.4</v>
      </c>
      <c r="L20" s="3" t="s">
        <v>69</v>
      </c>
    </row>
    <row r="21" spans="3:12" x14ac:dyDescent="0.25">
      <c r="C21" s="15">
        <f t="shared" si="0"/>
        <v>18</v>
      </c>
      <c r="D21" s="98"/>
      <c r="E21" s="13" t="s">
        <v>37</v>
      </c>
      <c r="F21" s="2" t="s">
        <v>3</v>
      </c>
      <c r="G21" s="2">
        <v>500</v>
      </c>
      <c r="H21" s="2">
        <v>2.08</v>
      </c>
      <c r="I21" s="2">
        <v>1.5</v>
      </c>
      <c r="J21" s="2">
        <v>0.01</v>
      </c>
      <c r="K21" s="21">
        <f t="shared" si="1"/>
        <v>1795</v>
      </c>
      <c r="L21" s="3" t="s">
        <v>38</v>
      </c>
    </row>
    <row r="22" spans="3:12" x14ac:dyDescent="0.25">
      <c r="C22" s="15">
        <f t="shared" si="0"/>
        <v>19</v>
      </c>
      <c r="D22" s="98"/>
      <c r="E22" s="13" t="s">
        <v>39</v>
      </c>
      <c r="F22" s="2" t="s">
        <v>5</v>
      </c>
      <c r="G22" s="2">
        <v>30</v>
      </c>
      <c r="H22" s="2">
        <v>4.68</v>
      </c>
      <c r="I22" s="2">
        <v>3.32</v>
      </c>
      <c r="J22" s="2">
        <v>0.02</v>
      </c>
      <c r="K22" s="21">
        <f t="shared" si="1"/>
        <v>240.6</v>
      </c>
      <c r="L22" s="3" t="s">
        <v>38</v>
      </c>
    </row>
    <row r="23" spans="3:12" x14ac:dyDescent="0.25">
      <c r="C23" s="15">
        <f t="shared" si="0"/>
        <v>20</v>
      </c>
      <c r="D23" s="98"/>
      <c r="E23" s="13" t="s">
        <v>33</v>
      </c>
      <c r="F23" s="2" t="s">
        <v>26</v>
      </c>
      <c r="G23" s="2">
        <v>2</v>
      </c>
      <c r="H23" s="2">
        <v>237</v>
      </c>
      <c r="I23" s="2">
        <v>51.8</v>
      </c>
      <c r="J23" s="2">
        <v>0.86</v>
      </c>
      <c r="K23" s="21">
        <f t="shared" si="1"/>
        <v>579.32000000000005</v>
      </c>
      <c r="L23" s="3" t="s">
        <v>34</v>
      </c>
    </row>
    <row r="24" spans="3:12" s="74" customFormat="1" x14ac:dyDescent="0.25">
      <c r="C24" s="15">
        <f t="shared" si="0"/>
        <v>21</v>
      </c>
      <c r="D24" s="98"/>
      <c r="E24" s="13" t="s">
        <v>44</v>
      </c>
      <c r="F24" s="2" t="s">
        <v>5</v>
      </c>
      <c r="G24" s="2">
        <v>1</v>
      </c>
      <c r="H24" s="2"/>
      <c r="I24" s="2">
        <v>93.2</v>
      </c>
      <c r="J24" s="2">
        <v>1.49</v>
      </c>
      <c r="K24" s="21">
        <f t="shared" ref="K24:K25" si="2">G24*(H24+I24+J24)</f>
        <v>94.69</v>
      </c>
      <c r="L24" s="66" t="s">
        <v>47</v>
      </c>
    </row>
    <row r="25" spans="3:12" s="74" customFormat="1" x14ac:dyDescent="0.25">
      <c r="C25" s="15">
        <f t="shared" si="0"/>
        <v>22</v>
      </c>
      <c r="D25" s="99"/>
      <c r="E25" s="13" t="s">
        <v>45</v>
      </c>
      <c r="F25" s="2" t="s">
        <v>5</v>
      </c>
      <c r="G25" s="2">
        <v>46</v>
      </c>
      <c r="H25" s="2"/>
      <c r="I25" s="2">
        <v>8.48</v>
      </c>
      <c r="J25" s="2">
        <v>0.14000000000000001</v>
      </c>
      <c r="K25" s="21">
        <f t="shared" si="2"/>
        <v>396.52000000000004</v>
      </c>
      <c r="L25" s="66" t="s">
        <v>46</v>
      </c>
    </row>
    <row r="26" spans="3:12" x14ac:dyDescent="0.25">
      <c r="C26" s="15">
        <f t="shared" si="0"/>
        <v>23</v>
      </c>
      <c r="D26" s="100" t="s">
        <v>104</v>
      </c>
      <c r="E26" s="13" t="s">
        <v>54</v>
      </c>
      <c r="F26" s="2" t="s">
        <v>3</v>
      </c>
      <c r="G26" s="2">
        <v>100</v>
      </c>
      <c r="H26" s="2">
        <v>11.9</v>
      </c>
      <c r="I26" s="2">
        <v>6.67</v>
      </c>
      <c r="J26" s="2">
        <v>0.1</v>
      </c>
      <c r="K26" s="21">
        <f t="shared" si="1"/>
        <v>1867.0000000000002</v>
      </c>
      <c r="L26" s="3" t="s">
        <v>40</v>
      </c>
    </row>
    <row r="27" spans="3:12" x14ac:dyDescent="0.25">
      <c r="C27" s="15">
        <f t="shared" si="0"/>
        <v>24</v>
      </c>
      <c r="D27" s="98"/>
      <c r="E27" s="13" t="s">
        <v>57</v>
      </c>
      <c r="F27" s="2" t="s">
        <v>5</v>
      </c>
      <c r="G27" s="2">
        <v>10</v>
      </c>
      <c r="H27" s="2">
        <v>25.2</v>
      </c>
      <c r="I27" s="2">
        <v>24.2</v>
      </c>
      <c r="J27" s="2">
        <v>0.5</v>
      </c>
      <c r="K27" s="21">
        <f t="shared" si="1"/>
        <v>499</v>
      </c>
      <c r="L27" s="3" t="s">
        <v>40</v>
      </c>
    </row>
    <row r="28" spans="3:12" x14ac:dyDescent="0.25">
      <c r="C28" s="15">
        <f t="shared" si="0"/>
        <v>25</v>
      </c>
      <c r="D28" s="98"/>
      <c r="E28" s="13" t="s">
        <v>67</v>
      </c>
      <c r="F28" s="2" t="s">
        <v>5</v>
      </c>
      <c r="G28" s="2">
        <v>2</v>
      </c>
      <c r="H28" s="2">
        <v>217</v>
      </c>
      <c r="I28" s="2">
        <v>17.3</v>
      </c>
      <c r="J28" s="2">
        <v>0.28999999999999998</v>
      </c>
      <c r="K28" s="21">
        <f t="shared" si="1"/>
        <v>469.18</v>
      </c>
      <c r="L28" s="3" t="s">
        <v>40</v>
      </c>
    </row>
    <row r="29" spans="3:12" x14ac:dyDescent="0.25">
      <c r="C29" s="15">
        <f t="shared" si="0"/>
        <v>26</v>
      </c>
      <c r="D29" s="98"/>
      <c r="E29" s="13" t="s">
        <v>71</v>
      </c>
      <c r="F29" s="2" t="s">
        <v>5</v>
      </c>
      <c r="G29" s="2">
        <v>2</v>
      </c>
      <c r="H29" s="2">
        <v>326</v>
      </c>
      <c r="I29" s="2">
        <v>25.6</v>
      </c>
      <c r="J29" s="2">
        <v>0.42</v>
      </c>
      <c r="K29" s="21">
        <f t="shared" si="1"/>
        <v>704.04000000000008</v>
      </c>
      <c r="L29" s="3" t="s">
        <v>40</v>
      </c>
    </row>
    <row r="30" spans="3:12" x14ac:dyDescent="0.25">
      <c r="C30" s="15">
        <f t="shared" si="0"/>
        <v>27</v>
      </c>
      <c r="D30" s="98"/>
      <c r="E30" s="13" t="s">
        <v>72</v>
      </c>
      <c r="F30" s="2" t="s">
        <v>5</v>
      </c>
      <c r="G30" s="2">
        <v>4</v>
      </c>
      <c r="H30" s="2">
        <v>37.299999999999997</v>
      </c>
      <c r="I30" s="2">
        <v>17.600000000000001</v>
      </c>
      <c r="J30" s="2">
        <v>0.27</v>
      </c>
      <c r="K30" s="21">
        <f t="shared" si="1"/>
        <v>220.68</v>
      </c>
      <c r="L30" s="3" t="s">
        <v>40</v>
      </c>
    </row>
    <row r="31" spans="3:12" x14ac:dyDescent="0.25">
      <c r="C31" s="15">
        <f t="shared" si="0"/>
        <v>28</v>
      </c>
      <c r="D31" s="98"/>
      <c r="E31" s="13" t="s">
        <v>59</v>
      </c>
      <c r="F31" s="2" t="s">
        <v>5</v>
      </c>
      <c r="G31" s="2">
        <v>4</v>
      </c>
      <c r="H31" s="2">
        <v>15.8</v>
      </c>
      <c r="I31" s="2">
        <v>17.2</v>
      </c>
      <c r="J31" s="2">
        <v>0.26</v>
      </c>
      <c r="K31" s="21">
        <f t="shared" si="1"/>
        <v>133.04</v>
      </c>
      <c r="L31" s="3" t="s">
        <v>40</v>
      </c>
    </row>
    <row r="32" spans="3:12" x14ac:dyDescent="0.25">
      <c r="C32" s="15">
        <f t="shared" si="0"/>
        <v>29</v>
      </c>
      <c r="D32" s="98"/>
      <c r="E32" s="13" t="s">
        <v>70</v>
      </c>
      <c r="F32" s="2" t="s">
        <v>5</v>
      </c>
      <c r="G32" s="2">
        <v>4</v>
      </c>
      <c r="H32" s="2">
        <v>25.3</v>
      </c>
      <c r="I32" s="2">
        <v>76.3</v>
      </c>
      <c r="J32" s="2">
        <v>3.67</v>
      </c>
      <c r="K32" s="21">
        <f t="shared" si="1"/>
        <v>421.08</v>
      </c>
      <c r="L32" s="3" t="s">
        <v>83</v>
      </c>
    </row>
    <row r="33" spans="3:12" x14ac:dyDescent="0.25">
      <c r="C33" s="15">
        <f t="shared" si="0"/>
        <v>30</v>
      </c>
      <c r="D33" s="98"/>
      <c r="E33" s="13" t="s">
        <v>60</v>
      </c>
      <c r="F33" s="2" t="s">
        <v>5</v>
      </c>
      <c r="G33" s="2">
        <v>10</v>
      </c>
      <c r="H33" s="2">
        <v>8.56</v>
      </c>
      <c r="I33" s="2">
        <v>13.3</v>
      </c>
      <c r="J33" s="2">
        <v>0.21</v>
      </c>
      <c r="K33" s="21">
        <f t="shared" si="1"/>
        <v>220.7</v>
      </c>
      <c r="L33" s="3" t="s">
        <v>40</v>
      </c>
    </row>
    <row r="34" spans="3:12" x14ac:dyDescent="0.25">
      <c r="C34" s="15">
        <f t="shared" si="0"/>
        <v>31</v>
      </c>
      <c r="D34" s="98"/>
      <c r="E34" s="13" t="s">
        <v>62</v>
      </c>
      <c r="F34" s="2" t="s">
        <v>5</v>
      </c>
      <c r="G34" s="2">
        <v>10</v>
      </c>
      <c r="H34" s="2">
        <v>19.2</v>
      </c>
      <c r="I34" s="2">
        <v>15.8</v>
      </c>
      <c r="J34" s="2">
        <v>0.24</v>
      </c>
      <c r="K34" s="21">
        <f t="shared" si="1"/>
        <v>352.40000000000003</v>
      </c>
      <c r="L34" s="3" t="s">
        <v>40</v>
      </c>
    </row>
    <row r="35" spans="3:12" x14ac:dyDescent="0.25">
      <c r="C35" s="15">
        <f t="shared" si="0"/>
        <v>32</v>
      </c>
      <c r="D35" s="98"/>
      <c r="E35" s="13" t="s">
        <v>63</v>
      </c>
      <c r="F35" s="2" t="s">
        <v>5</v>
      </c>
      <c r="G35" s="2">
        <v>8</v>
      </c>
      <c r="H35" s="2">
        <v>7.13</v>
      </c>
      <c r="I35" s="2">
        <v>28.1</v>
      </c>
      <c r="J35" s="2">
        <v>0.43</v>
      </c>
      <c r="K35" s="21">
        <f t="shared" si="1"/>
        <v>285.28000000000003</v>
      </c>
      <c r="L35" s="3" t="s">
        <v>40</v>
      </c>
    </row>
    <row r="36" spans="3:12" x14ac:dyDescent="0.25">
      <c r="C36" s="15">
        <f t="shared" si="0"/>
        <v>33</v>
      </c>
      <c r="D36" s="98"/>
      <c r="E36" s="13" t="s">
        <v>66</v>
      </c>
      <c r="F36" s="2" t="s">
        <v>5</v>
      </c>
      <c r="G36" s="2">
        <v>8</v>
      </c>
      <c r="H36" s="2">
        <v>5</v>
      </c>
      <c r="I36" s="2">
        <v>27.7</v>
      </c>
      <c r="J36" s="2">
        <v>0.43</v>
      </c>
      <c r="K36" s="21">
        <f t="shared" si="1"/>
        <v>265.04000000000002</v>
      </c>
      <c r="L36" s="3" t="s">
        <v>40</v>
      </c>
    </row>
    <row r="37" spans="3:12" x14ac:dyDescent="0.25">
      <c r="C37" s="15">
        <f t="shared" si="0"/>
        <v>34</v>
      </c>
      <c r="D37" s="98"/>
      <c r="E37" s="13" t="s">
        <v>55</v>
      </c>
      <c r="F37" s="2" t="s">
        <v>3</v>
      </c>
      <c r="G37" s="2">
        <v>30</v>
      </c>
      <c r="H37" s="2">
        <v>6.62</v>
      </c>
      <c r="I37" s="2">
        <v>4.92</v>
      </c>
      <c r="J37" s="2">
        <v>0.08</v>
      </c>
      <c r="K37" s="21">
        <f t="shared" si="1"/>
        <v>348.59999999999997</v>
      </c>
      <c r="L37" s="3" t="s">
        <v>56</v>
      </c>
    </row>
    <row r="38" spans="3:12" x14ac:dyDescent="0.25">
      <c r="C38" s="15">
        <f t="shared" si="0"/>
        <v>35</v>
      </c>
      <c r="D38" s="98"/>
      <c r="E38" s="13" t="s">
        <v>58</v>
      </c>
      <c r="F38" s="2" t="s">
        <v>5</v>
      </c>
      <c r="G38" s="2">
        <v>4</v>
      </c>
      <c r="H38" s="2">
        <v>2.99</v>
      </c>
      <c r="I38" s="2">
        <v>6.32</v>
      </c>
      <c r="J38" s="2">
        <v>0.1</v>
      </c>
      <c r="K38" s="21">
        <f t="shared" si="1"/>
        <v>37.64</v>
      </c>
      <c r="L38" s="3" t="s">
        <v>56</v>
      </c>
    </row>
    <row r="39" spans="3:12" x14ac:dyDescent="0.25">
      <c r="C39" s="15">
        <f t="shared" si="0"/>
        <v>36</v>
      </c>
      <c r="D39" s="98"/>
      <c r="E39" s="13" t="s">
        <v>61</v>
      </c>
      <c r="F39" s="2" t="s">
        <v>5</v>
      </c>
      <c r="G39" s="2">
        <v>4</v>
      </c>
      <c r="H39" s="2">
        <v>3.44</v>
      </c>
      <c r="I39" s="2">
        <v>6.32</v>
      </c>
      <c r="J39" s="2">
        <v>0.1</v>
      </c>
      <c r="K39" s="21">
        <f t="shared" si="1"/>
        <v>39.44</v>
      </c>
      <c r="L39" s="3" t="s">
        <v>56</v>
      </c>
    </row>
    <row r="40" spans="3:12" x14ac:dyDescent="0.25">
      <c r="C40" s="15">
        <f t="shared" si="0"/>
        <v>37</v>
      </c>
      <c r="D40" s="98"/>
      <c r="E40" s="13" t="s">
        <v>41</v>
      </c>
      <c r="F40" s="2" t="s">
        <v>5</v>
      </c>
      <c r="G40" s="2">
        <v>2</v>
      </c>
      <c r="H40" s="2">
        <v>7.82</v>
      </c>
      <c r="I40" s="2">
        <v>21.8</v>
      </c>
      <c r="J40" s="2">
        <v>0.36</v>
      </c>
      <c r="K40" s="21">
        <f t="shared" si="1"/>
        <v>59.96</v>
      </c>
      <c r="L40" s="3" t="s">
        <v>42</v>
      </c>
    </row>
    <row r="41" spans="3:12" s="74" customFormat="1" x14ac:dyDescent="0.25">
      <c r="C41" s="15">
        <f t="shared" si="0"/>
        <v>38</v>
      </c>
      <c r="D41" s="98"/>
      <c r="E41" s="13" t="s">
        <v>43</v>
      </c>
      <c r="F41" s="2" t="s">
        <v>5</v>
      </c>
      <c r="G41" s="2">
        <v>10</v>
      </c>
      <c r="H41" s="2">
        <v>28.1</v>
      </c>
      <c r="I41" s="2">
        <v>21.8</v>
      </c>
      <c r="J41" s="2">
        <v>0.36</v>
      </c>
      <c r="K41" s="21">
        <f t="shared" si="1"/>
        <v>502.6</v>
      </c>
      <c r="L41" s="66" t="s">
        <v>42</v>
      </c>
    </row>
    <row r="42" spans="3:12" x14ac:dyDescent="0.25">
      <c r="C42" s="15">
        <f t="shared" si="0"/>
        <v>39</v>
      </c>
      <c r="D42" s="98"/>
      <c r="E42" s="13" t="s">
        <v>64</v>
      </c>
      <c r="F42" s="2" t="s">
        <v>5</v>
      </c>
      <c r="G42" s="2">
        <v>2</v>
      </c>
      <c r="H42" s="2">
        <v>6.52</v>
      </c>
      <c r="I42" s="2">
        <v>21.3</v>
      </c>
      <c r="J42" s="2">
        <v>1.03</v>
      </c>
      <c r="K42" s="21">
        <f t="shared" si="1"/>
        <v>57.7</v>
      </c>
      <c r="L42" s="3" t="s">
        <v>65</v>
      </c>
    </row>
    <row r="43" spans="3:12" x14ac:dyDescent="0.25">
      <c r="C43" s="15">
        <f t="shared" si="0"/>
        <v>40</v>
      </c>
      <c r="D43" s="98"/>
      <c r="E43" s="13" t="s">
        <v>51</v>
      </c>
      <c r="F43" s="2" t="s">
        <v>3</v>
      </c>
      <c r="G43" s="2">
        <v>30</v>
      </c>
      <c r="H43" s="2">
        <v>2.15</v>
      </c>
      <c r="I43" s="2">
        <v>1.71</v>
      </c>
      <c r="J43" s="2">
        <v>0.03</v>
      </c>
      <c r="K43" s="21">
        <f t="shared" si="1"/>
        <v>116.69999999999999</v>
      </c>
      <c r="L43" s="3" t="s">
        <v>52</v>
      </c>
    </row>
    <row r="44" spans="3:12" x14ac:dyDescent="0.25">
      <c r="C44" s="15">
        <f t="shared" si="0"/>
        <v>41</v>
      </c>
      <c r="D44" s="99"/>
      <c r="E44" s="13" t="s">
        <v>51</v>
      </c>
      <c r="F44" s="2" t="s">
        <v>3</v>
      </c>
      <c r="G44" s="2">
        <v>100</v>
      </c>
      <c r="H44" s="2">
        <v>4.2300000000000004</v>
      </c>
      <c r="I44" s="2">
        <v>2.0499999999999998</v>
      </c>
      <c r="J44" s="2">
        <v>0.03</v>
      </c>
      <c r="K44" s="21">
        <f t="shared" si="1"/>
        <v>631</v>
      </c>
      <c r="L44" s="3" t="s">
        <v>53</v>
      </c>
    </row>
    <row r="45" spans="3:12" x14ac:dyDescent="0.25">
      <c r="C45" s="77">
        <v>42</v>
      </c>
      <c r="D45" s="78" t="s">
        <v>105</v>
      </c>
      <c r="E45" s="79" t="s">
        <v>106</v>
      </c>
      <c r="F45" s="80" t="s">
        <v>49</v>
      </c>
      <c r="G45" s="80">
        <v>40</v>
      </c>
      <c r="H45" s="80">
        <v>0</v>
      </c>
      <c r="I45" s="80">
        <v>38.700000000000003</v>
      </c>
      <c r="J45" s="80">
        <v>9.9499999999999993</v>
      </c>
      <c r="K45" s="90">
        <f>G45*(I45+J45)</f>
        <v>1946.0000000000002</v>
      </c>
      <c r="L45" s="101" t="s">
        <v>107</v>
      </c>
    </row>
    <row r="46" spans="3:12" s="74" customFormat="1" ht="15.75" thickBot="1" x14ac:dyDescent="0.3">
      <c r="C46" s="81">
        <v>43</v>
      </c>
      <c r="D46" s="82" t="s">
        <v>108</v>
      </c>
      <c r="E46" s="4" t="s">
        <v>109</v>
      </c>
      <c r="F46" s="4" t="s">
        <v>5</v>
      </c>
      <c r="G46" s="4">
        <v>2</v>
      </c>
      <c r="H46" s="4">
        <v>208</v>
      </c>
      <c r="I46" s="4">
        <v>29.7</v>
      </c>
      <c r="J46" s="4">
        <v>0.52</v>
      </c>
      <c r="K46" s="91">
        <f>G46*(H46+I46+J46)</f>
        <v>476.44</v>
      </c>
      <c r="L46" s="102"/>
    </row>
    <row r="47" spans="3:12" ht="15.75" thickTop="1" x14ac:dyDescent="0.25">
      <c r="C47" s="103" t="s">
        <v>75</v>
      </c>
      <c r="D47" s="103"/>
      <c r="E47" s="103"/>
      <c r="F47" s="103"/>
      <c r="G47" s="103"/>
      <c r="H47" s="104"/>
      <c r="I47" s="104"/>
      <c r="J47" s="104"/>
      <c r="K47" s="23">
        <f>SUM(K4:K46)+M56</f>
        <v>107646.09999999998</v>
      </c>
    </row>
    <row r="48" spans="3:12" x14ac:dyDescent="0.25">
      <c r="C48" s="105" t="s">
        <v>76</v>
      </c>
      <c r="D48" s="105"/>
      <c r="E48" s="105"/>
      <c r="F48" s="105"/>
      <c r="G48" s="105"/>
      <c r="H48" s="106"/>
      <c r="I48" s="106"/>
      <c r="J48" s="106"/>
      <c r="K48" s="24">
        <f>K47*0.12</f>
        <v>12917.531999999997</v>
      </c>
    </row>
    <row r="49" spans="3:13" s="74" customFormat="1" x14ac:dyDescent="0.25">
      <c r="C49" s="105" t="s">
        <v>112</v>
      </c>
      <c r="D49" s="106"/>
      <c r="E49" s="106"/>
      <c r="F49" s="106"/>
      <c r="G49" s="106"/>
      <c r="H49" s="106"/>
      <c r="I49" s="106"/>
      <c r="J49" s="106"/>
      <c r="K49" s="24">
        <f>+K47*0.05</f>
        <v>5382.3049999999994</v>
      </c>
    </row>
    <row r="50" spans="3:13" x14ac:dyDescent="0.25">
      <c r="C50" s="105" t="s">
        <v>77</v>
      </c>
      <c r="D50" s="105"/>
      <c r="E50" s="105"/>
      <c r="F50" s="105"/>
      <c r="G50" s="105"/>
      <c r="H50" s="106"/>
      <c r="I50" s="106"/>
      <c r="J50" s="106"/>
      <c r="K50" s="24">
        <f>K47*0.12</f>
        <v>12917.531999999997</v>
      </c>
    </row>
    <row r="51" spans="3:13" x14ac:dyDescent="0.25">
      <c r="C51" s="105" t="s">
        <v>78</v>
      </c>
      <c r="D51" s="105"/>
      <c r="E51" s="105"/>
      <c r="F51" s="105"/>
      <c r="G51" s="105"/>
      <c r="H51" s="106"/>
      <c r="I51" s="106"/>
      <c r="J51" s="106"/>
      <c r="K51" s="24">
        <f>K47*0.03</f>
        <v>3229.3829999999994</v>
      </c>
    </row>
    <row r="52" spans="3:13" x14ac:dyDescent="0.25">
      <c r="C52" s="105" t="s">
        <v>82</v>
      </c>
      <c r="D52" s="105"/>
      <c r="E52" s="105"/>
      <c r="F52" s="105"/>
      <c r="G52" s="105"/>
      <c r="H52" s="106"/>
      <c r="I52" s="106"/>
      <c r="J52" s="106"/>
      <c r="K52" s="24">
        <f>K47*0.03</f>
        <v>3229.3829999999994</v>
      </c>
    </row>
    <row r="53" spans="3:13" x14ac:dyDescent="0.25">
      <c r="C53" s="105" t="s">
        <v>113</v>
      </c>
      <c r="D53" s="105"/>
      <c r="E53" s="105"/>
      <c r="F53" s="105"/>
      <c r="G53" s="105"/>
      <c r="H53" s="106"/>
      <c r="I53" s="106"/>
      <c r="J53" s="106"/>
      <c r="K53" s="24">
        <f>K47*0.095</f>
        <v>10226.379499999997</v>
      </c>
    </row>
    <row r="54" spans="3:13" x14ac:dyDescent="0.25">
      <c r="C54" s="105" t="s">
        <v>79</v>
      </c>
      <c r="D54" s="105"/>
      <c r="E54" s="105"/>
      <c r="F54" s="105"/>
      <c r="G54" s="105"/>
      <c r="H54" s="106"/>
      <c r="I54" s="106"/>
      <c r="J54" s="106"/>
      <c r="K54" s="24">
        <f>K47*0.1</f>
        <v>10764.609999999999</v>
      </c>
    </row>
    <row r="55" spans="3:13" x14ac:dyDescent="0.25">
      <c r="C55" s="107" t="s">
        <v>80</v>
      </c>
      <c r="D55" s="107"/>
      <c r="E55" s="107"/>
      <c r="F55" s="107"/>
      <c r="G55" s="107"/>
      <c r="H55" s="108"/>
      <c r="I55" s="108"/>
      <c r="J55" s="108"/>
      <c r="K55" s="27">
        <f>SUM(K47:K54)</f>
        <v>166313.22449999995</v>
      </c>
    </row>
    <row r="56" spans="3:13" x14ac:dyDescent="0.25">
      <c r="L56" s="1" t="s">
        <v>124</v>
      </c>
      <c r="M56" s="27">
        <f>Demolition!I17</f>
        <v>48942.509999999995</v>
      </c>
    </row>
    <row r="57" spans="3:13" x14ac:dyDescent="0.25">
      <c r="J57" s="1" t="s">
        <v>127</v>
      </c>
      <c r="K57" s="23">
        <f>K55+M56</f>
        <v>215255.73449999996</v>
      </c>
    </row>
  </sheetData>
  <mergeCells count="14">
    <mergeCell ref="L6:L8"/>
    <mergeCell ref="C47:J47"/>
    <mergeCell ref="C48:J48"/>
    <mergeCell ref="C50:J50"/>
    <mergeCell ref="C2:L2"/>
    <mergeCell ref="D4:D25"/>
    <mergeCell ref="D26:D44"/>
    <mergeCell ref="L45:L46"/>
    <mergeCell ref="C49:J49"/>
    <mergeCell ref="C51:J51"/>
    <mergeCell ref="C52:J52"/>
    <mergeCell ref="C53:J53"/>
    <mergeCell ref="C54:J54"/>
    <mergeCell ref="C55:J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7"/>
  <sheetViews>
    <sheetView workbookViewId="0">
      <selection activeCell="D34" sqref="D34"/>
    </sheetView>
  </sheetViews>
  <sheetFormatPr defaultRowHeight="15" x14ac:dyDescent="0.25"/>
  <cols>
    <col min="1" max="2" width="9.140625" style="33"/>
    <col min="3" max="3" width="38.7109375" style="33" customWidth="1"/>
    <col min="4" max="4" width="5.7109375" style="33" bestFit="1" customWidth="1"/>
    <col min="5" max="5" width="6.42578125" style="33" bestFit="1" customWidth="1"/>
    <col min="6" max="6" width="18.140625" style="33" bestFit="1" customWidth="1"/>
    <col min="7" max="7" width="14.85546875" style="33" bestFit="1" customWidth="1"/>
    <col min="8" max="8" width="25.5703125" style="33" bestFit="1" customWidth="1"/>
    <col min="9" max="9" width="14.42578125" style="33" customWidth="1"/>
    <col min="10" max="10" width="9.5703125" style="33" bestFit="1" customWidth="1"/>
    <col min="11" max="16384" width="9.140625" style="33"/>
  </cols>
  <sheetData>
    <row r="1" spans="2:10" ht="15.75" thickBot="1" x14ac:dyDescent="0.3"/>
    <row r="2" spans="2:10" ht="19.5" thickTop="1" x14ac:dyDescent="0.25">
      <c r="B2" s="34"/>
      <c r="C2" s="113" t="s">
        <v>89</v>
      </c>
      <c r="D2" s="113"/>
      <c r="E2" s="113"/>
      <c r="F2" s="113"/>
      <c r="G2" s="113"/>
      <c r="H2" s="113"/>
      <c r="I2" s="114"/>
      <c r="J2" s="115"/>
    </row>
    <row r="3" spans="2:10" ht="15.75" thickBot="1" x14ac:dyDescent="0.3">
      <c r="B3" s="35" t="s">
        <v>9</v>
      </c>
      <c r="C3" s="36" t="s">
        <v>10</v>
      </c>
      <c r="D3" s="36" t="s">
        <v>0</v>
      </c>
      <c r="E3" s="36" t="s">
        <v>11</v>
      </c>
      <c r="F3" s="36" t="s">
        <v>13</v>
      </c>
      <c r="G3" s="36" t="s">
        <v>14</v>
      </c>
      <c r="H3" s="36" t="s">
        <v>15</v>
      </c>
      <c r="I3" s="37" t="s">
        <v>81</v>
      </c>
      <c r="J3" s="38" t="s">
        <v>12</v>
      </c>
    </row>
    <row r="4" spans="2:10" ht="15.75" customHeight="1" thickTop="1" x14ac:dyDescent="0.25">
      <c r="B4" s="39">
        <v>1</v>
      </c>
      <c r="C4" s="49" t="s">
        <v>93</v>
      </c>
      <c r="D4" s="40" t="s">
        <v>94</v>
      </c>
      <c r="E4" s="40">
        <v>18</v>
      </c>
      <c r="F4" s="41">
        <v>410</v>
      </c>
      <c r="G4" s="42">
        <v>0</v>
      </c>
      <c r="H4" s="42">
        <v>0</v>
      </c>
      <c r="I4" s="43">
        <f>E4*F4</f>
        <v>7380</v>
      </c>
      <c r="J4" s="44"/>
    </row>
    <row r="5" spans="2:10" ht="15.75" x14ac:dyDescent="0.25">
      <c r="B5" s="45">
        <f>B4+1</f>
        <v>2</v>
      </c>
      <c r="C5" s="50" t="s">
        <v>96</v>
      </c>
      <c r="D5" s="54" t="s">
        <v>49</v>
      </c>
      <c r="E5" s="54">
        <v>3314</v>
      </c>
      <c r="F5" s="46">
        <v>0</v>
      </c>
      <c r="G5" s="47">
        <v>4</v>
      </c>
      <c r="H5" s="47"/>
      <c r="I5" s="48">
        <f>E5*G5</f>
        <v>13256</v>
      </c>
      <c r="J5" s="17"/>
    </row>
    <row r="6" spans="2:10" ht="35.25" customHeight="1" x14ac:dyDescent="0.25">
      <c r="B6" s="45">
        <v>3</v>
      </c>
      <c r="C6" s="51" t="s">
        <v>90</v>
      </c>
      <c r="D6" s="55" t="s">
        <v>3</v>
      </c>
      <c r="E6" s="55">
        <v>60</v>
      </c>
      <c r="F6" s="116">
        <v>37</v>
      </c>
      <c r="G6" s="116"/>
      <c r="H6" s="117"/>
      <c r="I6" s="52">
        <f>E6*F6</f>
        <v>2220</v>
      </c>
      <c r="J6" s="53"/>
    </row>
    <row r="7" spans="2:10" ht="15.75" x14ac:dyDescent="0.25">
      <c r="B7" s="45">
        <v>4</v>
      </c>
      <c r="C7" s="50" t="s">
        <v>91</v>
      </c>
      <c r="D7" s="54" t="s">
        <v>3</v>
      </c>
      <c r="E7" s="54">
        <v>300</v>
      </c>
      <c r="F7" s="63">
        <v>0</v>
      </c>
      <c r="G7" s="63">
        <v>16.600000000000001</v>
      </c>
      <c r="H7" s="63">
        <v>0.53</v>
      </c>
      <c r="I7" s="52">
        <f>E7*(G7+H7)</f>
        <v>5139.0000000000009</v>
      </c>
      <c r="J7" s="53"/>
    </row>
    <row r="8" spans="2:10" ht="16.5" thickBot="1" x14ac:dyDescent="0.3">
      <c r="B8" s="56">
        <f t="shared" ref="B8" si="0">B7+1</f>
        <v>5</v>
      </c>
      <c r="C8" s="57" t="s">
        <v>92</v>
      </c>
      <c r="D8" s="58" t="s">
        <v>95</v>
      </c>
      <c r="E8" s="58">
        <v>1</v>
      </c>
      <c r="F8" s="59">
        <v>0</v>
      </c>
      <c r="G8" s="60">
        <v>3270</v>
      </c>
      <c r="H8" s="60">
        <v>413</v>
      </c>
      <c r="I8" s="61">
        <f>E8*(G8+H8)</f>
        <v>3683</v>
      </c>
      <c r="J8" s="62"/>
    </row>
    <row r="9" spans="2:10" ht="15.75" thickTop="1" x14ac:dyDescent="0.25">
      <c r="I9" s="64">
        <f>SUM(I4:I8)</f>
        <v>31678</v>
      </c>
    </row>
    <row r="10" spans="2:10" x14ac:dyDescent="0.25">
      <c r="H10" s="18" t="s">
        <v>76</v>
      </c>
      <c r="I10" s="24">
        <f>I9*0.12</f>
        <v>3801.3599999999997</v>
      </c>
    </row>
    <row r="11" spans="2:10" x14ac:dyDescent="0.25">
      <c r="H11" s="67" t="s">
        <v>112</v>
      </c>
      <c r="I11" s="24">
        <f>+I9*0.05</f>
        <v>1583.9</v>
      </c>
    </row>
    <row r="12" spans="2:10" x14ac:dyDescent="0.25">
      <c r="H12" s="18" t="s">
        <v>77</v>
      </c>
      <c r="I12" s="24">
        <f>I9*0.12</f>
        <v>3801.3599999999997</v>
      </c>
    </row>
    <row r="13" spans="2:10" x14ac:dyDescent="0.25">
      <c r="H13" s="18" t="s">
        <v>78</v>
      </c>
      <c r="I13" s="24">
        <f>I9*0.03</f>
        <v>950.33999999999992</v>
      </c>
    </row>
    <row r="14" spans="2:10" x14ac:dyDescent="0.25">
      <c r="H14" s="18" t="s">
        <v>82</v>
      </c>
      <c r="I14" s="24">
        <f>I9*0.03</f>
        <v>950.33999999999992</v>
      </c>
    </row>
    <row r="15" spans="2:10" x14ac:dyDescent="0.25">
      <c r="H15" s="18" t="s">
        <v>113</v>
      </c>
      <c r="I15" s="24">
        <f>I9*0.095</f>
        <v>3009.41</v>
      </c>
    </row>
    <row r="16" spans="2:10" x14ac:dyDescent="0.25">
      <c r="H16" s="18" t="s">
        <v>79</v>
      </c>
      <c r="I16" s="24">
        <f>I9*0.1</f>
        <v>3167.8</v>
      </c>
    </row>
    <row r="17" spans="8:9" x14ac:dyDescent="0.25">
      <c r="H17" s="25" t="s">
        <v>80</v>
      </c>
      <c r="I17" s="27">
        <f>SUM(I9:I16)</f>
        <v>48942.509999999995</v>
      </c>
    </row>
  </sheetData>
  <mergeCells count="2">
    <mergeCell ref="C2:J2"/>
    <mergeCell ref="F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abSelected="1" workbookViewId="0">
      <selection activeCell="E15" sqref="E15"/>
    </sheetView>
  </sheetViews>
  <sheetFormatPr defaultRowHeight="15" x14ac:dyDescent="0.25"/>
  <cols>
    <col min="3" max="3" width="22.140625" bestFit="1" customWidth="1"/>
    <col min="6" max="6" width="18.5703125" customWidth="1"/>
    <col min="7" max="7" width="17" customWidth="1"/>
    <col min="8" max="8" width="22.140625" customWidth="1"/>
    <col min="9" max="9" width="14.28515625" customWidth="1"/>
    <col min="10" max="10" width="20.7109375" style="74" bestFit="1" customWidth="1"/>
  </cols>
  <sheetData>
    <row r="1" spans="2:10" ht="15.75" thickBot="1" x14ac:dyDescent="0.3"/>
    <row r="2" spans="2:10" ht="19.5" thickTop="1" x14ac:dyDescent="0.3">
      <c r="B2" s="7"/>
      <c r="C2" s="118" t="s">
        <v>84</v>
      </c>
      <c r="D2" s="118"/>
      <c r="E2" s="118"/>
      <c r="F2" s="118"/>
      <c r="G2" s="118"/>
      <c r="H2" s="118"/>
      <c r="I2" s="119"/>
      <c r="J2" s="120"/>
    </row>
    <row r="3" spans="2:10" ht="15.75" thickBot="1" x14ac:dyDescent="0.3">
      <c r="B3" s="8" t="s">
        <v>9</v>
      </c>
      <c r="C3" s="9" t="s">
        <v>10</v>
      </c>
      <c r="D3" s="9" t="s">
        <v>0</v>
      </c>
      <c r="E3" s="9" t="s">
        <v>11</v>
      </c>
      <c r="F3" s="9" t="s">
        <v>13</v>
      </c>
      <c r="G3" s="9" t="s">
        <v>14</v>
      </c>
      <c r="H3" s="9" t="s">
        <v>15</v>
      </c>
      <c r="I3" s="19" t="s">
        <v>81</v>
      </c>
      <c r="J3" s="10" t="s">
        <v>12</v>
      </c>
    </row>
    <row r="4" spans="2:10" ht="15.75" thickTop="1" x14ac:dyDescent="0.25">
      <c r="B4" s="14">
        <v>1</v>
      </c>
      <c r="C4" s="11" t="s">
        <v>97</v>
      </c>
      <c r="D4" s="6" t="s">
        <v>5</v>
      </c>
      <c r="E4" s="6">
        <v>48</v>
      </c>
      <c r="F4" s="121">
        <v>1350</v>
      </c>
      <c r="G4" s="122"/>
      <c r="H4" s="123"/>
      <c r="I4" s="20">
        <f>E4*F4</f>
        <v>64800</v>
      </c>
      <c r="J4" s="30" t="s">
        <v>87</v>
      </c>
    </row>
    <row r="5" spans="2:10" x14ac:dyDescent="0.25">
      <c r="B5" s="69">
        <f>B4+1</f>
        <v>2</v>
      </c>
      <c r="C5" s="70" t="s">
        <v>98</v>
      </c>
      <c r="D5" s="29" t="s">
        <v>5</v>
      </c>
      <c r="E5" s="29">
        <v>10</v>
      </c>
      <c r="F5" s="124">
        <v>2500</v>
      </c>
      <c r="G5" s="124"/>
      <c r="H5" s="124"/>
      <c r="I5" s="71">
        <f>E5*F5</f>
        <v>25000</v>
      </c>
      <c r="J5" s="72" t="s">
        <v>87</v>
      </c>
    </row>
    <row r="6" spans="2:10" x14ac:dyDescent="0.25">
      <c r="B6" s="69">
        <f t="shared" ref="B6:B15" si="0">B5+1</f>
        <v>3</v>
      </c>
      <c r="C6" s="73" t="s">
        <v>99</v>
      </c>
      <c r="D6" s="29" t="s">
        <v>3</v>
      </c>
      <c r="E6" s="29">
        <v>500</v>
      </c>
      <c r="F6" s="125">
        <v>5</v>
      </c>
      <c r="G6" s="126"/>
      <c r="H6" s="126"/>
      <c r="I6" s="71">
        <f>E6*F6</f>
        <v>2500</v>
      </c>
      <c r="J6" s="72" t="s">
        <v>100</v>
      </c>
    </row>
    <row r="7" spans="2:10" x14ac:dyDescent="0.25">
      <c r="B7" s="69">
        <f t="shared" si="0"/>
        <v>4</v>
      </c>
      <c r="C7" s="28" t="s">
        <v>85</v>
      </c>
      <c r="D7" s="29" t="s">
        <v>5</v>
      </c>
      <c r="E7" s="29">
        <v>1</v>
      </c>
      <c r="F7" s="127">
        <v>19000</v>
      </c>
      <c r="G7" s="127"/>
      <c r="H7" s="127"/>
      <c r="I7" s="71">
        <v>19000</v>
      </c>
      <c r="J7" s="84" t="s">
        <v>110</v>
      </c>
    </row>
    <row r="8" spans="2:10" s="1" customFormat="1" x14ac:dyDescent="0.25">
      <c r="B8" s="69">
        <f t="shared" si="0"/>
        <v>5</v>
      </c>
      <c r="C8" s="12" t="s">
        <v>8</v>
      </c>
      <c r="D8" s="2" t="s">
        <v>3</v>
      </c>
      <c r="E8" s="2">
        <v>250</v>
      </c>
      <c r="F8" s="2">
        <v>3.16</v>
      </c>
      <c r="G8" s="2">
        <v>2.0299999999999998</v>
      </c>
      <c r="H8" s="2">
        <v>0.03</v>
      </c>
      <c r="I8" s="21">
        <f>E8*(F8+G8+H8)</f>
        <v>1305</v>
      </c>
      <c r="J8" s="65" t="s">
        <v>126</v>
      </c>
    </row>
    <row r="9" spans="2:10" s="1" customFormat="1" x14ac:dyDescent="0.25">
      <c r="B9" s="69">
        <f t="shared" si="0"/>
        <v>6</v>
      </c>
      <c r="C9" s="12" t="s">
        <v>4</v>
      </c>
      <c r="D9" s="2" t="s">
        <v>5</v>
      </c>
      <c r="E9" s="2">
        <v>30</v>
      </c>
      <c r="F9" s="2">
        <v>11.9</v>
      </c>
      <c r="G9" s="2">
        <v>41.5</v>
      </c>
      <c r="H9" s="2">
        <v>0.73</v>
      </c>
      <c r="I9" s="21">
        <f>E9*(F9+G9+H9)</f>
        <v>1623.8999999999999</v>
      </c>
      <c r="J9" s="65" t="s">
        <v>126</v>
      </c>
    </row>
    <row r="10" spans="2:10" s="1" customFormat="1" x14ac:dyDescent="0.25">
      <c r="B10" s="69">
        <f t="shared" si="0"/>
        <v>7</v>
      </c>
      <c r="C10" s="12" t="s">
        <v>2</v>
      </c>
      <c r="D10" s="2" t="s">
        <v>3</v>
      </c>
      <c r="E10" s="2">
        <v>800</v>
      </c>
      <c r="F10" s="2">
        <v>4.33</v>
      </c>
      <c r="G10" s="2">
        <v>4.4000000000000004</v>
      </c>
      <c r="H10" s="2">
        <v>7.0000000000000007E-2</v>
      </c>
      <c r="I10" s="21">
        <f>E10*(F10+G10+H10)</f>
        <v>7040.0000000000009</v>
      </c>
      <c r="J10" s="65" t="s">
        <v>126</v>
      </c>
    </row>
    <row r="11" spans="2:10" s="1" customFormat="1" x14ac:dyDescent="0.25">
      <c r="B11" s="69">
        <f t="shared" si="0"/>
        <v>8</v>
      </c>
      <c r="C11" s="12" t="s">
        <v>16</v>
      </c>
      <c r="D11" s="2" t="s">
        <v>5</v>
      </c>
      <c r="E11" s="2">
        <v>48</v>
      </c>
      <c r="F11" s="2">
        <v>47.2</v>
      </c>
      <c r="G11" s="2">
        <v>26.5</v>
      </c>
      <c r="H11" s="2">
        <v>0.45</v>
      </c>
      <c r="I11" s="21">
        <f>E11*(F11+G11+H11)</f>
        <v>3559.2000000000003</v>
      </c>
      <c r="J11" s="65" t="s">
        <v>126</v>
      </c>
    </row>
    <row r="12" spans="2:10" s="74" customFormat="1" x14ac:dyDescent="0.25">
      <c r="B12" s="69">
        <f t="shared" si="0"/>
        <v>9</v>
      </c>
      <c r="C12" s="13" t="s">
        <v>48</v>
      </c>
      <c r="D12" s="2" t="s">
        <v>49</v>
      </c>
      <c r="E12" s="2">
        <v>700</v>
      </c>
      <c r="F12" s="2">
        <v>1.1399999999999999</v>
      </c>
      <c r="G12" s="2">
        <v>1.03</v>
      </c>
      <c r="H12" s="2">
        <v>0.02</v>
      </c>
      <c r="I12" s="21">
        <f t="shared" ref="I12" si="1">E12*(F12+G12+H12)</f>
        <v>1533</v>
      </c>
      <c r="J12" s="65" t="s">
        <v>126</v>
      </c>
    </row>
    <row r="13" spans="2:10" s="1" customFormat="1" x14ac:dyDescent="0.25">
      <c r="B13" s="69">
        <f t="shared" si="0"/>
        <v>10</v>
      </c>
      <c r="C13" s="12" t="s">
        <v>27</v>
      </c>
      <c r="D13" s="2" t="s">
        <v>5</v>
      </c>
      <c r="E13" s="2">
        <v>25</v>
      </c>
      <c r="F13" s="2">
        <v>137</v>
      </c>
      <c r="G13" s="2">
        <v>36</v>
      </c>
      <c r="H13" s="2">
        <v>0.17</v>
      </c>
      <c r="I13" s="21">
        <f t="shared" ref="I13:I16" si="2">E13*(F13+G13+H13)</f>
        <v>4329.25</v>
      </c>
      <c r="J13" s="66" t="s">
        <v>22</v>
      </c>
    </row>
    <row r="14" spans="2:10" s="1" customFormat="1" x14ac:dyDescent="0.25">
      <c r="B14" s="69">
        <f t="shared" si="0"/>
        <v>11</v>
      </c>
      <c r="C14" s="85" t="s">
        <v>25</v>
      </c>
      <c r="D14" s="2" t="s">
        <v>26</v>
      </c>
      <c r="E14" s="2">
        <v>5</v>
      </c>
      <c r="F14" s="2">
        <v>137</v>
      </c>
      <c r="G14" s="2">
        <v>36</v>
      </c>
      <c r="H14" s="2">
        <v>0.17</v>
      </c>
      <c r="I14" s="86">
        <f t="shared" si="2"/>
        <v>865.84999999999991</v>
      </c>
      <c r="J14" s="66" t="s">
        <v>28</v>
      </c>
    </row>
    <row r="15" spans="2:10" s="74" customFormat="1" x14ac:dyDescent="0.25">
      <c r="B15" s="69">
        <f t="shared" si="0"/>
        <v>12</v>
      </c>
      <c r="C15" s="85" t="s">
        <v>29</v>
      </c>
      <c r="D15" s="2" t="s">
        <v>5</v>
      </c>
      <c r="E15" s="2">
        <v>48</v>
      </c>
      <c r="F15" s="2">
        <v>71.5</v>
      </c>
      <c r="G15" s="2">
        <v>40.299999999999997</v>
      </c>
      <c r="H15" s="2">
        <v>0.44</v>
      </c>
      <c r="I15" s="86">
        <f t="shared" si="2"/>
        <v>5387.5199999999995</v>
      </c>
      <c r="J15" s="66" t="s">
        <v>30</v>
      </c>
    </row>
    <row r="16" spans="2:10" s="74" customFormat="1" ht="15.75" thickBot="1" x14ac:dyDescent="0.3">
      <c r="B16" s="88">
        <v>13</v>
      </c>
      <c r="C16" s="87" t="s">
        <v>74</v>
      </c>
      <c r="D16" s="4" t="s">
        <v>68</v>
      </c>
      <c r="E16" s="4">
        <v>1</v>
      </c>
      <c r="F16" s="4">
        <v>782</v>
      </c>
      <c r="G16" s="4">
        <v>322</v>
      </c>
      <c r="H16" s="4">
        <v>1.9</v>
      </c>
      <c r="I16" s="83">
        <f t="shared" si="2"/>
        <v>1105.9000000000001</v>
      </c>
      <c r="J16" s="5" t="s">
        <v>111</v>
      </c>
    </row>
    <row r="17" spans="1:11" ht="15.75" thickTop="1" x14ac:dyDescent="0.25">
      <c r="H17" s="18" t="s">
        <v>88</v>
      </c>
      <c r="I17" s="31">
        <f>SUM(I4:I16)+K27</f>
        <v>186992.12999999995</v>
      </c>
    </row>
    <row r="18" spans="1:11" x14ac:dyDescent="0.25">
      <c r="A18" s="18"/>
      <c r="B18" s="18"/>
      <c r="C18" s="18"/>
      <c r="D18" s="18"/>
      <c r="E18" s="22"/>
      <c r="F18" s="22"/>
      <c r="G18" s="22"/>
      <c r="H18" s="18" t="s">
        <v>76</v>
      </c>
      <c r="I18" s="32">
        <f>I17*0.12</f>
        <v>22439.055599999992</v>
      </c>
    </row>
    <row r="19" spans="1:11" x14ac:dyDescent="0.25">
      <c r="A19" s="67"/>
      <c r="B19" s="67"/>
      <c r="C19" s="67"/>
      <c r="D19" s="67"/>
      <c r="E19" s="68"/>
      <c r="F19" s="68"/>
      <c r="G19" s="68"/>
      <c r="H19" s="67" t="s">
        <v>112</v>
      </c>
      <c r="I19" s="32">
        <f>+I17*0.05</f>
        <v>9349.6064999999981</v>
      </c>
    </row>
    <row r="20" spans="1:11" x14ac:dyDescent="0.25">
      <c r="A20" s="18"/>
      <c r="B20" s="18"/>
      <c r="C20" s="18"/>
      <c r="D20" s="18"/>
      <c r="E20" s="22"/>
      <c r="F20" s="22"/>
      <c r="G20" s="22"/>
      <c r="H20" s="18" t="s">
        <v>77</v>
      </c>
      <c r="I20" s="32">
        <f>I17*0.12</f>
        <v>22439.055599999992</v>
      </c>
    </row>
    <row r="21" spans="1:11" x14ac:dyDescent="0.25">
      <c r="A21" s="18"/>
      <c r="B21" s="18"/>
      <c r="C21" s="18"/>
      <c r="D21" s="18"/>
      <c r="E21" s="22"/>
      <c r="F21" s="22"/>
      <c r="G21" s="22"/>
      <c r="H21" s="18" t="s">
        <v>78</v>
      </c>
      <c r="I21" s="32">
        <f>I17*0.03</f>
        <v>5609.7638999999981</v>
      </c>
    </row>
    <row r="22" spans="1:11" x14ac:dyDescent="0.25">
      <c r="A22" s="18"/>
      <c r="B22" s="18"/>
      <c r="C22" s="18"/>
      <c r="D22" s="18"/>
      <c r="E22" s="22"/>
      <c r="F22" s="22"/>
      <c r="G22" s="22"/>
      <c r="H22" s="18" t="s">
        <v>82</v>
      </c>
      <c r="I22" s="32">
        <f>I17*0.03</f>
        <v>5609.7638999999981</v>
      </c>
    </row>
    <row r="23" spans="1:11" x14ac:dyDescent="0.25">
      <c r="A23" s="18"/>
      <c r="B23" s="18"/>
      <c r="C23" s="18"/>
      <c r="D23" s="18"/>
      <c r="E23" s="22"/>
      <c r="F23" s="22"/>
      <c r="G23" s="22"/>
      <c r="H23" s="18" t="s">
        <v>113</v>
      </c>
      <c r="I23" s="32">
        <f>I17*0.095</f>
        <v>17764.252349999995</v>
      </c>
    </row>
    <row r="24" spans="1:11" x14ac:dyDescent="0.25">
      <c r="A24" s="18"/>
      <c r="B24" s="18"/>
      <c r="C24" s="18"/>
      <c r="D24" s="18"/>
      <c r="E24" s="22"/>
      <c r="F24" s="22"/>
      <c r="G24" s="22"/>
      <c r="H24" s="18" t="s">
        <v>79</v>
      </c>
      <c r="I24" s="32">
        <f>I17*0.1</f>
        <v>18699.212999999996</v>
      </c>
    </row>
    <row r="25" spans="1:11" x14ac:dyDescent="0.25">
      <c r="A25" s="25"/>
      <c r="B25" s="25"/>
      <c r="C25" s="25"/>
      <c r="D25" s="25"/>
      <c r="E25" s="26"/>
      <c r="F25" s="26"/>
      <c r="G25" s="26"/>
      <c r="H25" s="25" t="s">
        <v>80</v>
      </c>
      <c r="I25" s="75">
        <f>SUM(I17:I24)</f>
        <v>288902.84084999992</v>
      </c>
    </row>
    <row r="27" spans="1:11" x14ac:dyDescent="0.25">
      <c r="J27" s="74" t="s">
        <v>125</v>
      </c>
      <c r="K27" s="75">
        <f>Demolition!I17</f>
        <v>48942.509999999995</v>
      </c>
    </row>
    <row r="28" spans="1:11" x14ac:dyDescent="0.25">
      <c r="H28" t="s">
        <v>128</v>
      </c>
      <c r="I28" s="31">
        <f>I25+K27</f>
        <v>337845.35084999993</v>
      </c>
    </row>
  </sheetData>
  <mergeCells count="5">
    <mergeCell ref="C2:J2"/>
    <mergeCell ref="F4:H4"/>
    <mergeCell ref="F5:H5"/>
    <mergeCell ref="F6:H6"/>
    <mergeCell ref="F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 Duct</vt:lpstr>
      <vt:lpstr>Install Multizone</vt:lpstr>
      <vt:lpstr>Demolition</vt:lpstr>
      <vt:lpstr>Install Minisplits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</dc:creator>
  <cp:lastModifiedBy>Windows User</cp:lastModifiedBy>
  <dcterms:created xsi:type="dcterms:W3CDTF">2019-04-06T23:36:11Z</dcterms:created>
  <dcterms:modified xsi:type="dcterms:W3CDTF">2019-07-02T15:41:11Z</dcterms:modified>
</cp:coreProperties>
</file>