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Offices\2473 - McMath - Dalwill Office Bldg\Documents\Structural\"/>
    </mc:Choice>
  </mc:AlternateContent>
  <xr:revisionPtr revIDLastSave="0" documentId="13_ncr:1_{195DC0C8-EE7B-47D3-A9B2-24BBB3BD0257}" xr6:coauthVersionLast="47" xr6:coauthVersionMax="47" xr10:uidLastSave="{00000000-0000-0000-0000-000000000000}"/>
  <bookViews>
    <workbookView xWindow="2340" yWindow="15" windowWidth="25245" windowHeight="15585" activeTab="1" xr2:uid="{7E80F3CF-2E1E-44FF-A7F1-21061E9E64E9}"/>
  </bookViews>
  <sheets>
    <sheet name="Wind Long Side" sheetId="1" r:id="rId1"/>
    <sheet name="Wind Short 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19" i="2"/>
  <c r="B22" i="2" s="1"/>
  <c r="C19" i="2"/>
  <c r="D19" i="2"/>
  <c r="E19" i="2"/>
  <c r="F19" i="2"/>
  <c r="G19" i="2" s="1"/>
  <c r="G22" i="2" s="1"/>
  <c r="H19" i="2"/>
  <c r="I19" i="2"/>
  <c r="I22" i="2" s="1"/>
  <c r="B22" i="1"/>
  <c r="E22" i="2"/>
  <c r="F43" i="1"/>
  <c r="B41" i="1"/>
  <c r="B40" i="1"/>
  <c r="F40" i="1"/>
  <c r="H22" i="2"/>
  <c r="D22" i="2"/>
  <c r="C22" i="2"/>
  <c r="H20" i="1"/>
  <c r="G20" i="1"/>
  <c r="F22" i="2" l="1"/>
  <c r="F46" i="1"/>
  <c r="H11" i="1"/>
  <c r="C12" i="1" s="1"/>
  <c r="D5" i="2"/>
  <c r="H10" i="2" s="1"/>
  <c r="F4" i="2"/>
  <c r="H9" i="2" s="1"/>
  <c r="D4" i="2"/>
  <c r="F41" i="2"/>
  <c r="H11" i="2"/>
  <c r="C12" i="2" s="1"/>
  <c r="F44" i="1"/>
  <c r="G19" i="1" l="1"/>
  <c r="G22" i="1" s="1"/>
  <c r="I19" i="1"/>
  <c r="F19" i="1"/>
  <c r="F22" i="1" s="1"/>
  <c r="H19" i="1"/>
  <c r="H22" i="1" s="1"/>
  <c r="B19" i="1"/>
  <c r="I22" i="1"/>
  <c r="H10" i="1"/>
  <c r="H9" i="1"/>
  <c r="C19" i="1" l="1"/>
  <c r="C22" i="1" s="1"/>
  <c r="D19" i="1"/>
  <c r="D22" i="1" s="1"/>
  <c r="G24" i="1" l="1"/>
  <c r="G37" i="2"/>
  <c r="D41" i="2" s="1"/>
  <c r="H41" i="2" s="1"/>
  <c r="E19" i="1"/>
  <c r="E22" i="1" s="1"/>
  <c r="H46" i="1" l="1"/>
</calcChain>
</file>

<file path=xl/sharedStrings.xml><?xml version="1.0" encoding="utf-8"?>
<sst xmlns="http://schemas.openxmlformats.org/spreadsheetml/2006/main" count="96" uniqueCount="55">
  <si>
    <t>Overall Building Size =</t>
  </si>
  <si>
    <t xml:space="preserve">ft long x </t>
  </si>
  <si>
    <t>ft wide</t>
  </si>
  <si>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 10 % of least horizontal dimension or 0.4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; which ever is smaller. But not less than 4% of least horizontal dimension or 3 ft</t>
    </r>
  </si>
  <si>
    <t>10% of least horizontal dimension =</t>
  </si>
  <si>
    <t>ft</t>
  </si>
  <si>
    <r>
      <t>0.4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 xml:space="preserve"> =</t>
    </r>
  </si>
  <si>
    <r>
      <t>Building mean height (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 =</t>
    </r>
  </si>
  <si>
    <t xml:space="preserve">ft  </t>
  </si>
  <si>
    <t>4% of least horizontal dimension =</t>
  </si>
  <si>
    <r>
      <t xml:space="preserve">Therefore </t>
    </r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</t>
    </r>
  </si>
  <si>
    <r>
      <t>This means that each end of the building carries the loads of A for a distance of 2</t>
    </r>
    <r>
      <rPr>
        <i/>
        <sz val="12"/>
        <color theme="1"/>
        <rFont val="Arial"/>
        <family val="2"/>
      </rPr>
      <t>a</t>
    </r>
  </si>
  <si>
    <t>The following are calculations are from MWFRS Wind Loads; (+) numbers act toward and (-) numbers act away from the normal surfaces</t>
  </si>
  <si>
    <t>Loads psf</t>
  </si>
  <si>
    <t>Length, ft</t>
  </si>
  <si>
    <t>Height, ft</t>
  </si>
  <si>
    <t>Pressure #</t>
  </si>
  <si>
    <t xml:space="preserve">Shear is calculated using </t>
  </si>
  <si>
    <t>v</t>
  </si>
  <si>
    <t xml:space="preserve">  = allowable shear capacity per unit length (lb/ft)</t>
  </si>
  <si>
    <t>V</t>
  </si>
  <si>
    <t xml:space="preserve">  = total allowable shear capacity of wall (lb)</t>
  </si>
  <si>
    <t xml:space="preserve">  = sum of lengths of full-height sheathing segments</t>
  </si>
  <si>
    <r>
      <t>V =</t>
    </r>
    <r>
      <rPr>
        <i/>
        <sz val="12"/>
        <color theme="1"/>
        <rFont val="Arial"/>
        <family val="2"/>
      </rPr>
      <t xml:space="preserve"> v</t>
    </r>
    <r>
      <rPr>
        <sz val="12"/>
        <color theme="1"/>
        <rFont val="Arial"/>
        <family val="2"/>
      </rPr>
      <t xml:space="preserve"> Σ</t>
    </r>
    <r>
      <rPr>
        <i/>
        <sz val="12"/>
        <color theme="1"/>
        <rFont val="Arial"/>
        <family val="2"/>
      </rPr>
      <t>b</t>
    </r>
    <r>
      <rPr>
        <i/>
        <vertAlign val="subscript"/>
        <sz val="12"/>
        <color theme="1"/>
        <rFont val="Arial"/>
        <family val="2"/>
      </rPr>
      <t>i</t>
    </r>
  </si>
  <si>
    <r>
      <t>Σ</t>
    </r>
    <r>
      <rPr>
        <i/>
        <sz val="12"/>
        <color theme="1"/>
        <rFont val="Arial"/>
        <family val="2"/>
      </rPr>
      <t>b</t>
    </r>
    <r>
      <rPr>
        <i/>
        <vertAlign val="subscript"/>
        <sz val="12"/>
        <color theme="1"/>
        <rFont val="Arial"/>
        <family val="2"/>
      </rPr>
      <t>i</t>
    </r>
  </si>
  <si>
    <t>plf of shear</t>
  </si>
  <si>
    <r>
      <t>Using 15/32" CDX Plywood, 10d (3" x 0.148" common or 3" x 0.128 galv box nails) and the nail pattern around perimeter of plywood is 4" the pressure available to act in shear (</t>
    </r>
    <r>
      <rPr>
        <i/>
        <sz val="12"/>
        <color theme="1"/>
        <rFont val="Arial"/>
        <family val="2"/>
      </rPr>
      <t>v</t>
    </r>
    <r>
      <rPr>
        <sz val="12"/>
        <color theme="1"/>
        <rFont val="Arial"/>
        <family val="2"/>
      </rPr>
      <t xml:space="preserve">) is equal to </t>
    </r>
  </si>
  <si>
    <t>linear ft in length</t>
  </si>
  <si>
    <t>#</t>
  </si>
  <si>
    <t>Each interior shear wall is</t>
  </si>
  <si>
    <t>V interior=</t>
  </si>
  <si>
    <t xml:space="preserve"># (lb) with one side plywood and </t>
  </si>
  <si>
    <t># (lb) with plywood each side</t>
  </si>
  <si>
    <t>V exterior=</t>
  </si>
  <si>
    <t>Each exterior shear wall is</t>
  </si>
  <si>
    <t># (lb) with one side plywood</t>
  </si>
  <si>
    <t>Total =</t>
  </si>
  <si>
    <t>Calculate the length of long wall needed to support 1/2 the wind load.  Divide 1/2 the load by the capacity of the shear wall per linear ft.</t>
  </si>
  <si>
    <t xml:space="preserve">#    / </t>
  </si>
  <si>
    <t xml:space="preserve">plf    = </t>
  </si>
  <si>
    <t>linear ft</t>
  </si>
  <si>
    <t>Each Short Side of the building will be supporting full load for the Wind hitting the Short Side=</t>
  </si>
  <si>
    <t>Each long side of the building will be supporting load =</t>
  </si>
  <si>
    <t>Project:</t>
  </si>
  <si>
    <t>Office Bldg, Dalwill Dr.  Mandeville La</t>
  </si>
  <si>
    <t>1E</t>
  </si>
  <si>
    <t>2E</t>
  </si>
  <si>
    <t>3E</t>
  </si>
  <si>
    <t>4E</t>
  </si>
  <si>
    <t>End Walls acting in shear with plywood one side</t>
  </si>
  <si>
    <t>#   &gt;</t>
  </si>
  <si>
    <t>6E</t>
  </si>
  <si>
    <t>5E</t>
  </si>
  <si>
    <t>Each side of the Long wall will support  wind load</t>
  </si>
  <si>
    <t>4 interior shear walls 10 linear ft long with plywood both sides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</si>
</sst>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bscript"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10</xdr:row>
      <xdr:rowOff>95250</xdr:rowOff>
    </xdr:from>
    <xdr:to>
      <xdr:col>17</xdr:col>
      <xdr:colOff>133350</xdr:colOff>
      <xdr:row>28</xdr:row>
      <xdr:rowOff>209550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88D32CE0-523C-4E44-A85D-28D1508D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1428750"/>
          <a:ext cx="537210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14</xdr:row>
      <xdr:rowOff>152400</xdr:rowOff>
    </xdr:from>
    <xdr:to>
      <xdr:col>17</xdr:col>
      <xdr:colOff>295275</xdr:colOff>
      <xdr:row>33</xdr:row>
      <xdr:rowOff>9525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EB154FC-83B2-4F2F-A881-71550B6A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819400"/>
          <a:ext cx="537210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4638B-C534-4794-80CE-7E661225ACE9}">
  <dimension ref="A4:I46"/>
  <sheetViews>
    <sheetView topLeftCell="A7" workbookViewId="0">
      <selection activeCell="B22" sqref="B22"/>
    </sheetView>
  </sheetViews>
  <sheetFormatPr defaultRowHeight="15" x14ac:dyDescent="0.2"/>
  <cols>
    <col min="4" max="4" width="10.109375" customWidth="1"/>
    <col min="5" max="5" width="10.5546875" customWidth="1"/>
  </cols>
  <sheetData>
    <row r="4" spans="1:9" x14ac:dyDescent="0.2">
      <c r="A4" t="s">
        <v>0</v>
      </c>
      <c r="D4">
        <v>139</v>
      </c>
      <c r="E4" t="s">
        <v>1</v>
      </c>
      <c r="F4">
        <v>59</v>
      </c>
      <c r="G4" t="s">
        <v>2</v>
      </c>
    </row>
    <row r="5" spans="1:9" x14ac:dyDescent="0.2">
      <c r="A5" t="s">
        <v>7</v>
      </c>
      <c r="D5">
        <v>22.5</v>
      </c>
      <c r="E5" t="s">
        <v>8</v>
      </c>
    </row>
    <row r="8" spans="1:9" x14ac:dyDescent="0.2">
      <c r="A8" t="s">
        <v>3</v>
      </c>
    </row>
    <row r="9" spans="1:9" x14ac:dyDescent="0.2">
      <c r="B9" t="s">
        <v>4</v>
      </c>
      <c r="H9" s="1">
        <f>0.1*F4</f>
        <v>5.9</v>
      </c>
      <c r="I9" t="s">
        <v>5</v>
      </c>
    </row>
    <row r="10" spans="1:9" x14ac:dyDescent="0.2">
      <c r="B10" t="s">
        <v>6</v>
      </c>
      <c r="H10" s="1">
        <f>D5*0.4</f>
        <v>9</v>
      </c>
      <c r="I10" t="s">
        <v>5</v>
      </c>
    </row>
    <row r="11" spans="1:9" x14ac:dyDescent="0.2">
      <c r="B11" t="s">
        <v>9</v>
      </c>
      <c r="H11" s="1">
        <f>0.04*F4</f>
        <v>2.36</v>
      </c>
      <c r="I11" t="s">
        <v>5</v>
      </c>
    </row>
    <row r="12" spans="1:9" x14ac:dyDescent="0.2">
      <c r="A12" t="s">
        <v>10</v>
      </c>
      <c r="C12" s="1">
        <f>H11</f>
        <v>2.36</v>
      </c>
      <c r="D12" t="s">
        <v>5</v>
      </c>
      <c r="H12" s="1"/>
    </row>
    <row r="13" spans="1:9" x14ac:dyDescent="0.2">
      <c r="A13" t="s">
        <v>11</v>
      </c>
    </row>
    <row r="15" spans="1:9" x14ac:dyDescent="0.2">
      <c r="A15" s="12" t="s">
        <v>12</v>
      </c>
      <c r="B15" s="12"/>
      <c r="C15" s="12"/>
      <c r="D15" s="12"/>
      <c r="E15" s="12"/>
      <c r="F15" s="12"/>
      <c r="G15" s="12"/>
      <c r="H15" s="12"/>
      <c r="I15" s="12"/>
    </row>
    <row r="16" spans="1:9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">
      <c r="B17" s="2">
        <v>1</v>
      </c>
      <c r="C17" s="2">
        <v>2</v>
      </c>
      <c r="D17" s="2">
        <v>3</v>
      </c>
      <c r="E17" s="2">
        <v>4</v>
      </c>
      <c r="F17" s="2" t="s">
        <v>45</v>
      </c>
      <c r="G17" s="2" t="s">
        <v>46</v>
      </c>
      <c r="H17" s="2" t="s">
        <v>47</v>
      </c>
      <c r="I17" s="2" t="s">
        <v>48</v>
      </c>
    </row>
    <row r="18" spans="1:9" x14ac:dyDescent="0.2">
      <c r="A18" t="s">
        <v>13</v>
      </c>
      <c r="B18" s="1">
        <v>25.3</v>
      </c>
      <c r="C18" s="1">
        <v>13.3</v>
      </c>
      <c r="D18" s="1">
        <v>-20.8</v>
      </c>
      <c r="E18" s="1">
        <v>-18.8</v>
      </c>
      <c r="F18" s="1">
        <v>15.7</v>
      </c>
      <c r="G18" s="1">
        <v>-24.7</v>
      </c>
      <c r="H18" s="1">
        <v>13.5</v>
      </c>
      <c r="I18" s="1">
        <v>-21.2</v>
      </c>
    </row>
    <row r="19" spans="1:9" x14ac:dyDescent="0.2">
      <c r="A19" t="s">
        <v>14</v>
      </c>
      <c r="B19" s="3">
        <f>D4-(2*C12)</f>
        <v>134.28</v>
      </c>
      <c r="C19" s="3">
        <f>B19</f>
        <v>134.28</v>
      </c>
      <c r="D19" s="3">
        <f>B19</f>
        <v>134.28</v>
      </c>
      <c r="E19" s="3">
        <f>D19</f>
        <v>134.28</v>
      </c>
      <c r="F19" s="3">
        <f>C12*2</f>
        <v>4.72</v>
      </c>
      <c r="G19" s="3">
        <f>C12*2</f>
        <v>4.72</v>
      </c>
      <c r="H19" s="3">
        <f>C12*2</f>
        <v>4.72</v>
      </c>
      <c r="I19" s="3">
        <f>C12*2</f>
        <v>4.72</v>
      </c>
    </row>
    <row r="20" spans="1:9" x14ac:dyDescent="0.2">
      <c r="A20" t="s">
        <v>15</v>
      </c>
      <c r="B20" s="3">
        <v>12</v>
      </c>
      <c r="C20" s="3">
        <v>20</v>
      </c>
      <c r="D20" s="3">
        <v>20</v>
      </c>
      <c r="E20" s="3">
        <v>12</v>
      </c>
      <c r="F20" s="3">
        <v>12</v>
      </c>
      <c r="G20" s="3">
        <f>20*0.5</f>
        <v>10</v>
      </c>
      <c r="H20" s="3">
        <f>20*0.5</f>
        <v>10</v>
      </c>
      <c r="I20" s="3">
        <v>12</v>
      </c>
    </row>
    <row r="21" spans="1:9" x14ac:dyDescent="0.2"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t="s">
        <v>16</v>
      </c>
      <c r="B22" s="4">
        <f>B18*B19*B20</f>
        <v>40767.408000000003</v>
      </c>
      <c r="C22" s="4">
        <f>C18*C19*C20*8/12</f>
        <v>23812.320000000003</v>
      </c>
      <c r="D22" s="4">
        <f>D18*D19*D20*8/12</f>
        <v>-37240.320000000007</v>
      </c>
      <c r="E22" s="4">
        <f>E18*E19*E20</f>
        <v>-30293.567999999999</v>
      </c>
      <c r="F22" s="4">
        <f t="shared" ref="F22:I22" si="0">F18*F19*F20</f>
        <v>889.24800000000005</v>
      </c>
      <c r="G22" s="4">
        <f>G18*G19*G20*8/12</f>
        <v>-777.22666666666657</v>
      </c>
      <c r="H22" s="4">
        <f t="shared" si="0"/>
        <v>637.20000000000005</v>
      </c>
      <c r="I22" s="4">
        <f t="shared" si="0"/>
        <v>-1200.768</v>
      </c>
    </row>
    <row r="24" spans="1:9" x14ac:dyDescent="0.2">
      <c r="A24" t="s">
        <v>42</v>
      </c>
      <c r="G24" s="9">
        <f>B22+C22+F22</f>
        <v>65468.976000000002</v>
      </c>
      <c r="H24" t="s">
        <v>28</v>
      </c>
    </row>
    <row r="26" spans="1:9" x14ac:dyDescent="0.2">
      <c r="G26" s="9"/>
    </row>
    <row r="28" spans="1:9" x14ac:dyDescent="0.2">
      <c r="A28" t="s">
        <v>17</v>
      </c>
    </row>
    <row r="29" spans="1:9" ht="19.5" x14ac:dyDescent="0.35">
      <c r="A29" t="s">
        <v>23</v>
      </c>
    </row>
    <row r="30" spans="1:9" x14ac:dyDescent="0.2">
      <c r="A30" t="s">
        <v>20</v>
      </c>
      <c r="B30" t="s">
        <v>21</v>
      </c>
    </row>
    <row r="31" spans="1:9" x14ac:dyDescent="0.2">
      <c r="A31" s="6" t="s">
        <v>18</v>
      </c>
      <c r="B31" t="s">
        <v>19</v>
      </c>
    </row>
    <row r="32" spans="1:9" ht="15.75" customHeight="1" x14ac:dyDescent="0.35">
      <c r="A32" s="5" t="s">
        <v>24</v>
      </c>
      <c r="B32" t="s">
        <v>22</v>
      </c>
    </row>
    <row r="34" spans="1:9" x14ac:dyDescent="0.2">
      <c r="A34" s="12" t="s">
        <v>26</v>
      </c>
      <c r="B34" s="12"/>
      <c r="C34" s="12"/>
      <c r="D34" s="12"/>
      <c r="E34" s="12"/>
      <c r="F34" s="12"/>
      <c r="G34" s="12"/>
      <c r="H34" s="12"/>
      <c r="I34" s="12"/>
    </row>
    <row r="35" spans="1:9" x14ac:dyDescent="0.2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30" x14ac:dyDescent="0.2">
      <c r="A36" s="5"/>
      <c r="B36" s="5"/>
      <c r="C36" s="5"/>
      <c r="D36" s="5"/>
      <c r="E36" s="5"/>
      <c r="F36" s="5"/>
      <c r="G36" s="5"/>
      <c r="H36" s="5">
        <v>510</v>
      </c>
      <c r="I36" s="5" t="s">
        <v>25</v>
      </c>
    </row>
    <row r="37" spans="1:9" x14ac:dyDescent="0.2">
      <c r="A37" t="s">
        <v>29</v>
      </c>
      <c r="F37">
        <v>10</v>
      </c>
      <c r="G37" t="s">
        <v>27</v>
      </c>
    </row>
    <row r="38" spans="1:9" x14ac:dyDescent="0.2">
      <c r="A38" t="s">
        <v>34</v>
      </c>
      <c r="F38">
        <v>35.75</v>
      </c>
      <c r="G38" t="s">
        <v>27</v>
      </c>
    </row>
    <row r="40" spans="1:9" x14ac:dyDescent="0.2">
      <c r="A40" s="7" t="s">
        <v>30</v>
      </c>
      <c r="B40" s="8">
        <f>H36*F37</f>
        <v>5100</v>
      </c>
      <c r="C40" t="s">
        <v>31</v>
      </c>
      <c r="F40" s="8">
        <f>B40*2</f>
        <v>10200</v>
      </c>
      <c r="G40" t="s">
        <v>32</v>
      </c>
    </row>
    <row r="41" spans="1:9" x14ac:dyDescent="0.2">
      <c r="A41" s="7" t="s">
        <v>33</v>
      </c>
      <c r="B41" s="8">
        <f>H36*F38</f>
        <v>18232.5</v>
      </c>
      <c r="C41" t="s">
        <v>35</v>
      </c>
      <c r="F41" s="8"/>
    </row>
    <row r="43" spans="1:9" x14ac:dyDescent="0.2">
      <c r="A43" t="s">
        <v>54</v>
      </c>
      <c r="F43" s="8">
        <f>F40*4</f>
        <v>40800</v>
      </c>
      <c r="G43" t="s">
        <v>28</v>
      </c>
    </row>
    <row r="44" spans="1:9" x14ac:dyDescent="0.2">
      <c r="A44" t="s">
        <v>49</v>
      </c>
      <c r="F44" s="8">
        <f>B41</f>
        <v>18232.5</v>
      </c>
      <c r="G44" t="s">
        <v>28</v>
      </c>
    </row>
    <row r="45" spans="1:9" x14ac:dyDescent="0.2">
      <c r="F45" s="8"/>
    </row>
    <row r="46" spans="1:9" x14ac:dyDescent="0.2">
      <c r="E46" t="s">
        <v>36</v>
      </c>
      <c r="F46" s="8">
        <f>F43+(F44*2)</f>
        <v>77265</v>
      </c>
      <c r="G46" s="2" t="s">
        <v>50</v>
      </c>
      <c r="H46" s="9">
        <f>G24</f>
        <v>65468.976000000002</v>
      </c>
      <c r="I46" t="s">
        <v>28</v>
      </c>
    </row>
  </sheetData>
  <mergeCells count="2">
    <mergeCell ref="A15:I16"/>
    <mergeCell ref="A34:I35"/>
  </mergeCells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3433-412A-4D1D-9097-3ABF8BE1BB0B}">
  <dimension ref="A1:M41"/>
  <sheetViews>
    <sheetView tabSelected="1" topLeftCell="A13" workbookViewId="0">
      <selection activeCell="H41" sqref="H41"/>
    </sheetView>
  </sheetViews>
  <sheetFormatPr defaultRowHeight="15" x14ac:dyDescent="0.2"/>
  <cols>
    <col min="4" max="4" width="10" customWidth="1"/>
    <col min="5" max="6" width="10.5546875" customWidth="1"/>
    <col min="7" max="7" width="11.44140625" bestFit="1" customWidth="1"/>
  </cols>
  <sheetData>
    <row r="1" spans="1:13" x14ac:dyDescent="0.2">
      <c r="A1" s="11" t="s">
        <v>43</v>
      </c>
      <c r="B1" s="13" t="s">
        <v>44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4" spans="1:13" x14ac:dyDescent="0.2">
      <c r="A4" t="s">
        <v>0</v>
      </c>
      <c r="D4">
        <f>'Wind Long Side'!D4</f>
        <v>139</v>
      </c>
      <c r="E4" t="s">
        <v>1</v>
      </c>
      <c r="F4">
        <f>'Wind Long Side'!F4</f>
        <v>59</v>
      </c>
      <c r="G4" t="s">
        <v>2</v>
      </c>
    </row>
    <row r="5" spans="1:13" x14ac:dyDescent="0.2">
      <c r="A5" t="s">
        <v>7</v>
      </c>
      <c r="D5">
        <f>'Wind Long Side'!D5</f>
        <v>22.5</v>
      </c>
      <c r="E5" t="s">
        <v>8</v>
      </c>
    </row>
    <row r="8" spans="1:13" x14ac:dyDescent="0.2">
      <c r="A8" t="s">
        <v>3</v>
      </c>
    </row>
    <row r="9" spans="1:13" x14ac:dyDescent="0.2">
      <c r="B9" t="s">
        <v>4</v>
      </c>
      <c r="H9" s="1">
        <f>0.1*F4</f>
        <v>5.9</v>
      </c>
      <c r="I9" t="s">
        <v>5</v>
      </c>
    </row>
    <row r="10" spans="1:13" x14ac:dyDescent="0.2">
      <c r="B10" t="s">
        <v>6</v>
      </c>
      <c r="H10" s="1">
        <f>D5*0.4</f>
        <v>9</v>
      </c>
      <c r="I10" t="s">
        <v>5</v>
      </c>
    </row>
    <row r="11" spans="1:13" x14ac:dyDescent="0.2">
      <c r="B11" t="s">
        <v>9</v>
      </c>
      <c r="H11" s="1">
        <f>0.04*F4</f>
        <v>2.36</v>
      </c>
      <c r="I11" t="s">
        <v>5</v>
      </c>
    </row>
    <row r="12" spans="1:13" x14ac:dyDescent="0.2">
      <c r="A12" t="s">
        <v>10</v>
      </c>
      <c r="C12" s="1">
        <f>H11</f>
        <v>2.36</v>
      </c>
      <c r="D12" t="s">
        <v>5</v>
      </c>
      <c r="H12" s="1"/>
    </row>
    <row r="13" spans="1:13" x14ac:dyDescent="0.2">
      <c r="A13" t="s">
        <v>11</v>
      </c>
    </row>
    <row r="15" spans="1:13" x14ac:dyDescent="0.2">
      <c r="A15" s="12" t="s">
        <v>12</v>
      </c>
      <c r="B15" s="12"/>
      <c r="C15" s="12"/>
      <c r="D15" s="12"/>
      <c r="E15" s="12"/>
      <c r="F15" s="12"/>
      <c r="G15" s="12"/>
      <c r="H15" s="12"/>
      <c r="I15" s="12"/>
    </row>
    <row r="16" spans="1:13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">
      <c r="B17">
        <v>2</v>
      </c>
      <c r="C17">
        <v>3</v>
      </c>
      <c r="D17" s="2">
        <v>5</v>
      </c>
      <c r="E17" s="2">
        <v>6</v>
      </c>
      <c r="F17" s="2" t="s">
        <v>46</v>
      </c>
      <c r="G17" s="2" t="s">
        <v>47</v>
      </c>
      <c r="H17" s="2" t="s">
        <v>52</v>
      </c>
      <c r="I17" s="2" t="s">
        <v>51</v>
      </c>
    </row>
    <row r="18" spans="1:9" x14ac:dyDescent="0.2">
      <c r="A18" t="s">
        <v>13</v>
      </c>
      <c r="B18">
        <v>-29.7</v>
      </c>
      <c r="C18">
        <v>-18.8</v>
      </c>
      <c r="D18" s="1">
        <v>19.8</v>
      </c>
      <c r="E18" s="1">
        <v>-16</v>
      </c>
      <c r="F18" s="1">
        <v>-42.7</v>
      </c>
      <c r="G18" s="1">
        <v>-24.2</v>
      </c>
      <c r="H18" s="1">
        <v>27</v>
      </c>
      <c r="I18" s="1">
        <v>20.8</v>
      </c>
    </row>
    <row r="19" spans="1:9" x14ac:dyDescent="0.2">
      <c r="A19" t="s">
        <v>14</v>
      </c>
      <c r="B19">
        <f>0.12*59</f>
        <v>7.08</v>
      </c>
      <c r="C19">
        <f>0.12*59</f>
        <v>7.08</v>
      </c>
      <c r="D19" s="3">
        <f>59-(C12*2)</f>
        <v>54.28</v>
      </c>
      <c r="E19" s="3">
        <f>D19</f>
        <v>54.28</v>
      </c>
      <c r="F19" s="3">
        <f>59.5/2</f>
        <v>29.75</v>
      </c>
      <c r="G19" s="3">
        <f>F19</f>
        <v>29.75</v>
      </c>
      <c r="H19" s="3">
        <f>C12*2</f>
        <v>4.72</v>
      </c>
      <c r="I19" s="3">
        <f>C12*2</f>
        <v>4.72</v>
      </c>
    </row>
    <row r="20" spans="1:9" x14ac:dyDescent="0.2">
      <c r="A20" t="s">
        <v>15</v>
      </c>
      <c r="B20">
        <v>10</v>
      </c>
      <c r="C20">
        <v>10</v>
      </c>
      <c r="D20" s="3">
        <v>12</v>
      </c>
      <c r="E20" s="3">
        <v>12</v>
      </c>
      <c r="F20" s="3">
        <v>10</v>
      </c>
      <c r="G20" s="3">
        <v>10</v>
      </c>
      <c r="H20" s="3">
        <v>12</v>
      </c>
      <c r="I20" s="3">
        <v>12</v>
      </c>
    </row>
    <row r="21" spans="1:9" x14ac:dyDescent="0.2">
      <c r="B21" s="3"/>
      <c r="C21" s="3"/>
      <c r="D21" s="3"/>
      <c r="E21" s="3"/>
      <c r="F21" s="3"/>
      <c r="G21" s="3"/>
      <c r="H21" s="3"/>
      <c r="I21" s="3"/>
    </row>
    <row r="22" spans="1:9" x14ac:dyDescent="0.2">
      <c r="A22" t="s">
        <v>16</v>
      </c>
      <c r="B22" s="4">
        <f>B18*B19*B20</f>
        <v>-2102.7600000000002</v>
      </c>
      <c r="C22" s="4">
        <f t="shared" ref="C22:I22" si="0">C18*C19*C20</f>
        <v>-1331.0400000000002</v>
      </c>
      <c r="D22" s="4">
        <f t="shared" si="0"/>
        <v>12896.928000000002</v>
      </c>
      <c r="E22" s="4">
        <f t="shared" si="0"/>
        <v>-10421.76</v>
      </c>
      <c r="F22" s="4">
        <f t="shared" si="0"/>
        <v>-12703.25</v>
      </c>
      <c r="G22" s="4">
        <f t="shared" si="0"/>
        <v>-7199.4999999999991</v>
      </c>
      <c r="H22" s="4">
        <f t="shared" si="0"/>
        <v>1529.28</v>
      </c>
      <c r="I22" s="4">
        <f t="shared" si="0"/>
        <v>1178.1120000000001</v>
      </c>
    </row>
    <row r="24" spans="1:9" x14ac:dyDescent="0.2">
      <c r="A24" s="12" t="s">
        <v>41</v>
      </c>
      <c r="B24" s="12"/>
      <c r="C24" s="12"/>
      <c r="D24" s="12"/>
      <c r="E24" s="12"/>
      <c r="F24" s="12"/>
      <c r="G24" s="9">
        <f>(ABS((D22))+(ABS(F22))+(ABS(G22)))+(ABS(H22))</f>
        <v>34328.957999999999</v>
      </c>
      <c r="H24" t="s">
        <v>28</v>
      </c>
    </row>
    <row r="25" spans="1:9" x14ac:dyDescent="0.2">
      <c r="A25" s="12"/>
      <c r="B25" s="12"/>
      <c r="C25" s="12"/>
      <c r="D25" s="12"/>
      <c r="E25" s="12"/>
      <c r="F25" s="12"/>
    </row>
    <row r="26" spans="1:9" x14ac:dyDescent="0.2">
      <c r="G26" s="9"/>
    </row>
    <row r="28" spans="1:9" x14ac:dyDescent="0.2">
      <c r="A28" t="s">
        <v>17</v>
      </c>
    </row>
    <row r="29" spans="1:9" ht="19.5" x14ac:dyDescent="0.35">
      <c r="A29" t="s">
        <v>23</v>
      </c>
    </row>
    <row r="30" spans="1:9" x14ac:dyDescent="0.2">
      <c r="A30" t="s">
        <v>20</v>
      </c>
      <c r="B30" t="s">
        <v>21</v>
      </c>
    </row>
    <row r="31" spans="1:9" x14ac:dyDescent="0.2">
      <c r="A31" s="6" t="s">
        <v>18</v>
      </c>
      <c r="B31" t="s">
        <v>19</v>
      </c>
    </row>
    <row r="32" spans="1:9" ht="15.75" customHeight="1" x14ac:dyDescent="0.35">
      <c r="A32" s="5" t="s">
        <v>24</v>
      </c>
      <c r="B32" t="s">
        <v>22</v>
      </c>
    </row>
    <row r="34" spans="1:9" x14ac:dyDescent="0.2">
      <c r="A34" s="12" t="s">
        <v>26</v>
      </c>
      <c r="B34" s="12"/>
      <c r="C34" s="12"/>
      <c r="D34" s="12"/>
      <c r="E34" s="12"/>
      <c r="F34" s="12"/>
      <c r="G34" s="12"/>
      <c r="H34" s="12"/>
      <c r="I34" s="12"/>
    </row>
    <row r="35" spans="1:9" x14ac:dyDescent="0.2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30" x14ac:dyDescent="0.2">
      <c r="A36" s="5"/>
      <c r="B36" s="5"/>
      <c r="C36" s="5"/>
      <c r="D36" s="5"/>
      <c r="E36" s="5"/>
      <c r="F36" s="5"/>
      <c r="G36" s="5"/>
      <c r="H36" s="5">
        <v>510</v>
      </c>
      <c r="I36" s="5" t="s">
        <v>25</v>
      </c>
    </row>
    <row r="37" spans="1:9" x14ac:dyDescent="0.2">
      <c r="A37" t="s">
        <v>53</v>
      </c>
      <c r="B37" s="5"/>
      <c r="C37" s="5"/>
      <c r="D37" s="5"/>
      <c r="E37" s="5"/>
      <c r="F37" s="5"/>
      <c r="G37" s="10">
        <f>G24/2</f>
        <v>17164.478999999999</v>
      </c>
      <c r="H37" s="5" t="s">
        <v>28</v>
      </c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12" t="s">
        <v>37</v>
      </c>
      <c r="B39" s="12"/>
      <c r="C39" s="12"/>
      <c r="D39" s="12"/>
      <c r="E39" s="12"/>
      <c r="F39" s="12"/>
      <c r="G39" s="12"/>
      <c r="H39" s="12"/>
      <c r="I39" s="12"/>
    </row>
    <row r="40" spans="1:9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2">
      <c r="D41" s="9">
        <f>G37</f>
        <v>17164.478999999999</v>
      </c>
      <c r="E41" t="s">
        <v>38</v>
      </c>
      <c r="F41">
        <f>H36</f>
        <v>510</v>
      </c>
      <c r="G41" t="s">
        <v>39</v>
      </c>
      <c r="H41" s="9">
        <f>D41/F41</f>
        <v>33.655841176470588</v>
      </c>
      <c r="I41" t="s">
        <v>40</v>
      </c>
    </row>
  </sheetData>
  <mergeCells count="5">
    <mergeCell ref="A15:I16"/>
    <mergeCell ref="A34:I35"/>
    <mergeCell ref="A24:F25"/>
    <mergeCell ref="A39:I40"/>
    <mergeCell ref="B1:M1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Wind Long Side</vt:lpstr>
      <vt:lpstr>Wind Short 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2022-10-28T14:59:00Z</dcterms:created>
  <dcterms:modified xsi:type="dcterms:W3CDTF">2023-03-14T22:04:02Z</dcterms:modified>
</cp:coreProperties>
</file>