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75" windowWidth="20055" windowHeight="7935" activeTab="7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  <sheet name="Sheet6" sheetId="6" r:id="rId6"/>
    <sheet name="Sheet7" sheetId="7" r:id="rId7"/>
    <sheet name="Sheet8" sheetId="8" r:id="rId8"/>
  </sheets>
  <calcPr calcId="125725"/>
</workbook>
</file>

<file path=xl/calcChain.xml><?xml version="1.0" encoding="utf-8"?>
<calcChain xmlns="http://schemas.openxmlformats.org/spreadsheetml/2006/main">
  <c r="E35" i="8"/>
  <c r="D8"/>
  <c r="D7"/>
  <c r="E33" i="7"/>
  <c r="E33" i="6"/>
  <c r="E33" i="5"/>
  <c r="E33" i="4"/>
  <c r="E33" i="3"/>
  <c r="E33" i="1"/>
  <c r="E33" i="2"/>
  <c r="E33" i="8"/>
  <c r="D12" i="7"/>
  <c r="E25" s="1"/>
  <c r="D10"/>
  <c r="D11" s="1"/>
  <c r="E21" s="1"/>
  <c r="E22" s="1"/>
  <c r="E29" s="1"/>
  <c r="E8"/>
  <c r="E7"/>
  <c r="D12" i="6"/>
  <c r="E25" s="1"/>
  <c r="D10"/>
  <c r="D11" s="1"/>
  <c r="E21" s="1"/>
  <c r="E22" s="1"/>
  <c r="E29" s="1"/>
  <c r="E8"/>
  <c r="E7"/>
  <c r="D12" i="5"/>
  <c r="E25" s="1"/>
  <c r="D10"/>
  <c r="D11" s="1"/>
  <c r="E21" s="1"/>
  <c r="E22" s="1"/>
  <c r="E29" s="1"/>
  <c r="E8"/>
  <c r="E7"/>
  <c r="D12" i="4"/>
  <c r="E25" s="1"/>
  <c r="D10"/>
  <c r="D11" s="1"/>
  <c r="E21" s="1"/>
  <c r="E22" s="1"/>
  <c r="E29" s="1"/>
  <c r="E8"/>
  <c r="E7"/>
  <c r="D12" i="1"/>
  <c r="E25" s="1"/>
  <c r="D10"/>
  <c r="D11" s="1"/>
  <c r="E21" s="1"/>
  <c r="E22" s="1"/>
  <c r="E29" s="1"/>
  <c r="E8"/>
  <c r="E7"/>
  <c r="D12" i="3"/>
  <c r="E25" s="1"/>
  <c r="D10"/>
  <c r="D11" s="1"/>
  <c r="E21" s="1"/>
  <c r="E22" s="1"/>
  <c r="E29" s="1"/>
  <c r="E8"/>
  <c r="E7"/>
  <c r="E8" i="2"/>
  <c r="E7"/>
  <c r="D12"/>
  <c r="E26" s="1"/>
  <c r="D10"/>
  <c r="D11" s="1"/>
  <c r="E21" s="1"/>
  <c r="E22" s="1"/>
  <c r="E29" s="1"/>
  <c r="D10" i="8" l="1"/>
  <c r="D11" s="1"/>
  <c r="E21" s="1"/>
  <c r="E22" s="1"/>
  <c r="E29" s="1"/>
  <c r="D12"/>
  <c r="E25" s="1"/>
  <c r="E37" i="2"/>
  <c r="E50" s="1"/>
  <c r="E37" i="3"/>
  <c r="E50" s="1"/>
  <c r="E37" i="4"/>
  <c r="E50" s="1"/>
  <c r="E37" i="7"/>
  <c r="E50" s="1"/>
  <c r="E37" i="1"/>
  <c r="E50" s="1"/>
  <c r="E37" i="5"/>
  <c r="E50" s="1"/>
  <c r="E37" i="6"/>
  <c r="E50" s="1"/>
  <c r="E26" i="7"/>
  <c r="E24"/>
  <c r="E26" i="6"/>
  <c r="E24"/>
  <c r="E24" i="5"/>
  <c r="E26"/>
  <c r="E24" i="4"/>
  <c r="E26"/>
  <c r="E24" i="1"/>
  <c r="E26"/>
  <c r="E26" i="3"/>
  <c r="E24"/>
  <c r="E25" i="2"/>
  <c r="E24"/>
  <c r="E31" s="1"/>
  <c r="E26" i="8" l="1"/>
  <c r="E37"/>
  <c r="E50" s="1"/>
  <c r="E24"/>
  <c r="E31" i="6"/>
  <c r="E31" i="7"/>
  <c r="E31" i="5"/>
  <c r="E31" i="4"/>
  <c r="E31" i="3"/>
  <c r="E31" i="1"/>
  <c r="E31" i="8" l="1"/>
</calcChain>
</file>

<file path=xl/sharedStrings.xml><?xml version="1.0" encoding="utf-8"?>
<sst xmlns="http://schemas.openxmlformats.org/spreadsheetml/2006/main" count="249" uniqueCount="42">
  <si>
    <t>AREA (sqin)</t>
  </si>
  <si>
    <t>AREA (sqft)</t>
  </si>
  <si>
    <t>SQFT</t>
  </si>
  <si>
    <t>SQIN</t>
  </si>
  <si>
    <t>ASPECT RATIO</t>
  </si>
  <si>
    <t>E = Modulus of Elasticy</t>
  </si>
  <si>
    <t>t = glass thickness</t>
  </si>
  <si>
    <t>q = lbf/sqft</t>
  </si>
  <si>
    <t>WINDOW LONG LENGTH (ft)</t>
  </si>
  <si>
    <t>WINDOW SHORT LENGTH (ft)</t>
  </si>
  <si>
    <t xml:space="preserve"> </t>
  </si>
  <si>
    <t xml:space="preserve"> GLASS DEFLECTION (inches)               =</t>
  </si>
  <si>
    <t>FEET</t>
  </si>
  <si>
    <t>INCHES</t>
  </si>
  <si>
    <t>WINDOW B</t>
  </si>
  <si>
    <t>WINDOW A</t>
  </si>
  <si>
    <r>
      <t xml:space="preserve">         </t>
    </r>
    <r>
      <rPr>
        <b/>
        <sz val="12"/>
        <rFont val="Calibri"/>
        <family val="2"/>
        <scheme val="minor"/>
      </rPr>
      <t xml:space="preserve">    (ln(q')= (q ( A^2) / E t^4)</t>
    </r>
  </si>
  <si>
    <t>WINDOW C</t>
  </si>
  <si>
    <t>WINDOW E</t>
  </si>
  <si>
    <t>WINDOW F</t>
  </si>
  <si>
    <t>WINDOW D</t>
  </si>
  <si>
    <t>WINDOW G</t>
  </si>
  <si>
    <t xml:space="preserve">Temp Calc </t>
  </si>
  <si>
    <t>PROBABILITY OF BREAKAGE (PB)</t>
  </si>
  <si>
    <t>Then (PB) is acceptable for probability Calculations.</t>
  </si>
  <si>
    <t>If (PB) is less than 0.05 (50 lites per thousand)</t>
  </si>
  <si>
    <t>From Fig. X3.1, pg 55 using q' (vertical axis)</t>
  </si>
  <si>
    <t>and AR (horizontal Axis), interpolate J =</t>
  </si>
  <si>
    <t xml:space="preserve">    (From formula  X3.1, page 54)</t>
  </si>
  <si>
    <t>MAXIMUM ALLOWABLE SURFACE STRESS (MASS)</t>
  </si>
  <si>
    <t>MASS (EQ X8.1, pg 57)</t>
  </si>
  <si>
    <t>ASPECT RATIO (AR)</t>
  </si>
  <si>
    <t>R0  (EQN X2.2)                                           =</t>
  </si>
  <si>
    <t>R1  (EQN X2.3)                                           =</t>
  </si>
  <si>
    <t>R2  (EQN X2.4)                                           =</t>
  </si>
  <si>
    <t xml:space="preserve">       </t>
  </si>
  <si>
    <t>(q')   =    (q ( A^2) / E t^4 ) EQ X1.3     =</t>
  </si>
  <si>
    <t>LN (q'')   EQ X2.5                                        =</t>
  </si>
  <si>
    <t xml:space="preserve">(q'')  =    ln (q')                                           =                 </t>
  </si>
  <si>
    <t>L/175</t>
  </si>
  <si>
    <t>Algiers Pediatric</t>
  </si>
  <si>
    <t>Algiers Pediatric 004 - 71 x 26.5 (Inner Pane)</t>
  </si>
</sst>
</file>

<file path=xl/styles.xml><?xml version="1.0" encoding="utf-8"?>
<styleSheet xmlns="http://schemas.openxmlformats.org/spreadsheetml/2006/main">
  <numFmts count="2">
    <numFmt numFmtId="164" formatCode="0.000"/>
    <numFmt numFmtId="165" formatCode="0.0000"/>
  </numFmts>
  <fonts count="6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2" borderId="0" xfId="0" applyFill="1"/>
    <xf numFmtId="0" fontId="0" fillId="3" borderId="0" xfId="0" applyFill="1"/>
    <xf numFmtId="0" fontId="1" fillId="3" borderId="0" xfId="0" applyFont="1" applyFill="1"/>
    <xf numFmtId="0" fontId="2" fillId="0" borderId="0" xfId="0" applyFont="1"/>
    <xf numFmtId="0" fontId="1" fillId="0" borderId="0" xfId="0" applyFont="1"/>
    <xf numFmtId="164" fontId="0" fillId="0" borderId="0" xfId="0" applyNumberFormat="1"/>
    <xf numFmtId="164" fontId="0" fillId="2" borderId="0" xfId="0" applyNumberFormat="1" applyFill="1"/>
    <xf numFmtId="165" fontId="0" fillId="0" borderId="0" xfId="0" applyNumberFormat="1"/>
    <xf numFmtId="164" fontId="0" fillId="4" borderId="0" xfId="0" applyNumberFormat="1" applyFill="1"/>
    <xf numFmtId="2" fontId="0" fillId="0" borderId="0" xfId="0" applyNumberFormat="1"/>
    <xf numFmtId="0" fontId="4" fillId="0" borderId="0" xfId="0" applyFont="1"/>
    <xf numFmtId="0" fontId="5" fillId="0" borderId="0" xfId="0" applyFont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G50"/>
  <sheetViews>
    <sheetView topLeftCell="A11" workbookViewId="0">
      <selection activeCell="I20" sqref="I20"/>
    </sheetView>
  </sheetViews>
  <sheetFormatPr defaultRowHeight="15"/>
  <sheetData>
    <row r="3" spans="1:7" ht="18.75">
      <c r="A3" s="11" t="s">
        <v>15</v>
      </c>
    </row>
    <row r="4" spans="1:7">
      <c r="G4" s="2"/>
    </row>
    <row r="6" spans="1:7">
      <c r="D6" t="s">
        <v>12</v>
      </c>
      <c r="E6" t="s">
        <v>13</v>
      </c>
    </row>
    <row r="7" spans="1:7">
      <c r="A7" t="s">
        <v>8</v>
      </c>
      <c r="D7" s="1">
        <v>3.5</v>
      </c>
      <c r="E7" s="10">
        <f>D7 * 12</f>
        <v>42</v>
      </c>
    </row>
    <row r="8" spans="1:7">
      <c r="A8" t="s">
        <v>9</v>
      </c>
      <c r="D8" s="7">
        <v>2.7109999999999999</v>
      </c>
      <c r="E8" s="10">
        <f>SUM(D8 * 12)</f>
        <v>32.531999999999996</v>
      </c>
    </row>
    <row r="10" spans="1:7">
      <c r="A10" t="s">
        <v>1</v>
      </c>
      <c r="D10" s="6">
        <f>D7 * D8</f>
        <v>9.4885000000000002</v>
      </c>
      <c r="E10" t="s">
        <v>2</v>
      </c>
    </row>
    <row r="11" spans="1:7">
      <c r="A11" t="s">
        <v>0</v>
      </c>
      <c r="D11" s="6">
        <f>D10 * 144</f>
        <v>1366.3440000000001</v>
      </c>
      <c r="E11" t="s">
        <v>3</v>
      </c>
    </row>
    <row r="12" spans="1:7">
      <c r="A12" t="s">
        <v>4</v>
      </c>
      <c r="D12" s="8">
        <f>D7 /D8</f>
        <v>1.2910365178900776</v>
      </c>
      <c r="G12">
        <v>0</v>
      </c>
    </row>
    <row r="14" spans="1:7" ht="15.75">
      <c r="A14" s="4" t="s">
        <v>35</v>
      </c>
      <c r="B14" s="5"/>
      <c r="C14" s="5"/>
      <c r="D14" s="5"/>
      <c r="E14" s="5"/>
    </row>
    <row r="16" spans="1:7" ht="15.75">
      <c r="A16" s="4" t="s">
        <v>5</v>
      </c>
      <c r="E16" s="1">
        <v>10400000</v>
      </c>
    </row>
    <row r="17" spans="1:7" ht="15.75">
      <c r="A17" s="4" t="s">
        <v>6</v>
      </c>
      <c r="E17" s="7">
        <v>0.5</v>
      </c>
    </row>
    <row r="18" spans="1:7" ht="15.75">
      <c r="A18" s="4" t="s">
        <v>7</v>
      </c>
      <c r="E18" s="1">
        <v>35</v>
      </c>
      <c r="F18" s="3"/>
    </row>
    <row r="21" spans="1:7">
      <c r="A21" t="s">
        <v>36</v>
      </c>
      <c r="E21" s="6">
        <f>E18 /144 *(D11^2) / (E16 *( E17^4))</f>
        <v>0.69809142544615399</v>
      </c>
    </row>
    <row r="22" spans="1:7">
      <c r="A22" t="s">
        <v>38</v>
      </c>
      <c r="E22" s="6">
        <f>LN(E21)</f>
        <v>-0.3594052027826124</v>
      </c>
    </row>
    <row r="24" spans="1:7">
      <c r="A24" t="s">
        <v>32</v>
      </c>
      <c r="E24">
        <f>SUM(0.553 - (3.83  * D12)+ (1.11 * D12^2) - 0.0969 * D12^3)</f>
        <v>-2.7500652776757111</v>
      </c>
      <c r="F24" s="5"/>
      <c r="G24" s="5"/>
    </row>
    <row r="25" spans="1:7">
      <c r="A25" t="s">
        <v>33</v>
      </c>
      <c r="E25">
        <f>SUM(-2.29 +5.83 * D12 - 2.17 * D12^2 + 0.2067 * D12^3)</f>
        <v>2.0646315863355609</v>
      </c>
    </row>
    <row r="26" spans="1:7">
      <c r="A26" t="s">
        <v>34</v>
      </c>
      <c r="E26">
        <f>SUM(1.485 - 1.908 * D12 +0.815*D12^2 -0.0822*D12^3)</f>
        <v>0.20324065518155349</v>
      </c>
      <c r="G26" s="2"/>
    </row>
    <row r="27" spans="1:7">
      <c r="G27" s="2"/>
    </row>
    <row r="28" spans="1:7">
      <c r="G28" s="2"/>
    </row>
    <row r="29" spans="1:7">
      <c r="A29" t="s">
        <v>37</v>
      </c>
      <c r="E29" t="e">
        <f>LN(E22)</f>
        <v>#NUM!</v>
      </c>
    </row>
    <row r="31" spans="1:7">
      <c r="A31" t="s">
        <v>11</v>
      </c>
      <c r="D31" t="s">
        <v>10</v>
      </c>
      <c r="E31" s="9" t="e">
        <f>SUM(E17 * EXP(E24 + E25 *E29 +E26 * E29^2))</f>
        <v>#NUM!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0.25006802984045934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3896.7318859372767</v>
      </c>
    </row>
  </sheetData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3:F50"/>
  <sheetViews>
    <sheetView topLeftCell="A29" workbookViewId="0">
      <selection activeCell="G26" sqref="G26"/>
    </sheetView>
  </sheetViews>
  <sheetFormatPr defaultRowHeight="15"/>
  <cols>
    <col min="4" max="4" width="9.5703125" bestFit="1" customWidth="1"/>
    <col min="5" max="5" width="12.5703125" bestFit="1" customWidth="1"/>
    <col min="6" max="6" width="9.5703125" bestFit="1" customWidth="1"/>
  </cols>
  <sheetData>
    <row r="3" spans="1:6" ht="18.75">
      <c r="A3" s="11" t="s">
        <v>14</v>
      </c>
    </row>
    <row r="6" spans="1:6">
      <c r="D6" t="s">
        <v>12</v>
      </c>
      <c r="E6" t="s">
        <v>13</v>
      </c>
    </row>
    <row r="7" spans="1:6">
      <c r="A7" t="s">
        <v>8</v>
      </c>
      <c r="D7" s="1">
        <v>3.5</v>
      </c>
      <c r="E7" s="10">
        <f>D7 * 12</f>
        <v>42</v>
      </c>
    </row>
    <row r="8" spans="1:6">
      <c r="A8" t="s">
        <v>9</v>
      </c>
      <c r="D8" s="7">
        <v>3.484</v>
      </c>
      <c r="E8" s="10">
        <f>SUM(D8 * 12)</f>
        <v>41.808</v>
      </c>
      <c r="F8" s="6"/>
    </row>
    <row r="10" spans="1:6">
      <c r="A10" t="s">
        <v>1</v>
      </c>
      <c r="D10" s="6">
        <f>D7 * D8</f>
        <v>12.193999999999999</v>
      </c>
      <c r="E10" t="s">
        <v>2</v>
      </c>
    </row>
    <row r="11" spans="1:6">
      <c r="A11" t="s">
        <v>0</v>
      </c>
      <c r="D11" s="6">
        <f>D10 * 144</f>
        <v>1755.9359999999999</v>
      </c>
      <c r="E11" t="s">
        <v>3</v>
      </c>
    </row>
    <row r="12" spans="1:6">
      <c r="A12" t="s">
        <v>31</v>
      </c>
      <c r="D12" s="8">
        <f>D7 /D8</f>
        <v>1.0045924225028702</v>
      </c>
    </row>
    <row r="14" spans="1:6" ht="15.75">
      <c r="A14" s="4"/>
      <c r="B14" s="5"/>
      <c r="C14" s="5"/>
      <c r="D14" s="5"/>
      <c r="E14" s="5"/>
    </row>
    <row r="16" spans="1:6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35</v>
      </c>
    </row>
    <row r="21" spans="1:5">
      <c r="A21" t="s">
        <v>36</v>
      </c>
      <c r="E21" s="6">
        <f>E18 /144 *(D11^2) / (E16 *( E17^4))</f>
        <v>1.1529475775999998</v>
      </c>
    </row>
    <row r="22" spans="1:5">
      <c r="A22" t="s">
        <v>38</v>
      </c>
      <c r="E22" s="6">
        <f>LN(E21)</f>
        <v>0.14232177416484298</v>
      </c>
    </row>
    <row r="24" spans="1:5">
      <c r="A24" t="s">
        <v>32</v>
      </c>
      <c r="E24">
        <f>SUM(0.553 - (3.83  * D12)+ (1.11 * D12^2) - 0.0969 * D12^3)</f>
        <v>-2.2726115475173261</v>
      </c>
    </row>
    <row r="25" spans="1:5">
      <c r="A25" t="s">
        <v>33</v>
      </c>
      <c r="E25">
        <f>SUM(-2.29 +5.83 * D12 - 2.17 * D12^2 + 0.2067 * D12^3)</f>
        <v>1.5863578028185392</v>
      </c>
    </row>
    <row r="26" spans="1:5">
      <c r="A26" t="s">
        <v>34</v>
      </c>
      <c r="E26">
        <f>SUM(1.485 - 1.908 * D12 +0.815*D12^2 -0.0822*D12^3)</f>
        <v>0.30740279494523232</v>
      </c>
    </row>
    <row r="29" spans="1:5">
      <c r="A29" t="s">
        <v>37</v>
      </c>
      <c r="E29">
        <f>LN(E22)</f>
        <v>-1.9496647696760983</v>
      </c>
    </row>
    <row r="31" spans="1:5">
      <c r="A31" t="s">
        <v>11</v>
      </c>
      <c r="D31" t="s">
        <v>10</v>
      </c>
      <c r="E31" s="9">
        <f>SUM(E17 * EXP(E24 + E25 *E29 +E26 * E29^2))</f>
        <v>7.5204644279717623E-3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5.5509382991010582E-2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3031.9302907874271</v>
      </c>
    </row>
  </sheetData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3:E50"/>
  <sheetViews>
    <sheetView topLeftCell="A15" workbookViewId="0">
      <selection activeCell="A16" sqref="A16:D29"/>
    </sheetView>
  </sheetViews>
  <sheetFormatPr defaultRowHeight="15"/>
  <sheetData>
    <row r="3" spans="1:5" ht="18.75">
      <c r="A3" s="11" t="s">
        <v>17</v>
      </c>
    </row>
    <row r="6" spans="1:5">
      <c r="D6" t="s">
        <v>12</v>
      </c>
      <c r="E6" t="s">
        <v>13</v>
      </c>
    </row>
    <row r="7" spans="1:5">
      <c r="A7" t="s">
        <v>8</v>
      </c>
      <c r="D7" s="1">
        <v>3.5</v>
      </c>
      <c r="E7" s="10">
        <f>D7 * 12</f>
        <v>42</v>
      </c>
    </row>
    <row r="8" spans="1:5">
      <c r="A8" t="s">
        <v>9</v>
      </c>
      <c r="D8" s="7">
        <v>2.9790000000000001</v>
      </c>
      <c r="E8" s="10">
        <f>SUM(D8 * 12)</f>
        <v>35.748000000000005</v>
      </c>
    </row>
    <row r="10" spans="1:5">
      <c r="A10" t="s">
        <v>1</v>
      </c>
      <c r="D10" s="6">
        <f>D7 * D8</f>
        <v>10.426500000000001</v>
      </c>
      <c r="E10" t="s">
        <v>2</v>
      </c>
    </row>
    <row r="11" spans="1:5">
      <c r="A11" t="s">
        <v>0</v>
      </c>
      <c r="D11" s="6">
        <f>D10 * 144</f>
        <v>1501.4160000000002</v>
      </c>
      <c r="E11" t="s">
        <v>3</v>
      </c>
    </row>
    <row r="12" spans="1:5">
      <c r="A12" t="s">
        <v>31</v>
      </c>
      <c r="D12" s="8">
        <f>D7 /D8</f>
        <v>1.1748909029875796</v>
      </c>
    </row>
    <row r="14" spans="1:5" ht="15.75">
      <c r="A14" s="4" t="s">
        <v>16</v>
      </c>
      <c r="B14" s="5"/>
      <c r="C14" s="5"/>
      <c r="D14" s="5"/>
      <c r="E14" s="5"/>
    </row>
    <row r="16" spans="1:5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35</v>
      </c>
    </row>
    <row r="21" spans="1:5">
      <c r="A21" t="s">
        <v>36</v>
      </c>
      <c r="E21" s="6">
        <f>E18 /144 *(D11^2) / (E16 *( E17^4))</f>
        <v>0.84293536513846168</v>
      </c>
    </row>
    <row r="22" spans="1:5">
      <c r="A22" t="s">
        <v>38</v>
      </c>
      <c r="E22" s="6">
        <f>LN(E21)</f>
        <v>-0.17086499635337893</v>
      </c>
    </row>
    <row r="24" spans="1:5">
      <c r="A24" t="s">
        <v>32</v>
      </c>
      <c r="E24">
        <f>SUM(0.553 - (3.83  * D12)+ (1.11 * D12^2) - 0.0969 * D12^3)</f>
        <v>-2.5717737039571094</v>
      </c>
    </row>
    <row r="25" spans="1:5">
      <c r="A25" t="s">
        <v>33</v>
      </c>
      <c r="E25">
        <f>SUM(-2.29 +5.83 * D12 - 2.17 * D12^2 + 0.2067 * D12^3)</f>
        <v>1.8994364820479706</v>
      </c>
    </row>
    <row r="26" spans="1:5">
      <c r="A26" t="s">
        <v>34</v>
      </c>
      <c r="E26">
        <f>SUM(1.485 - 1.908 * D12 +0.815*D12^2 -0.0822*D12^3)</f>
        <v>0.23499806807399554</v>
      </c>
    </row>
    <row r="29" spans="1:5">
      <c r="A29" t="s">
        <v>37</v>
      </c>
      <c r="E29" t="e">
        <f>LN(E22)</f>
        <v>#NUM!</v>
      </c>
    </row>
    <row r="31" spans="1:5">
      <c r="A31" t="s">
        <v>11</v>
      </c>
      <c r="D31" t="s">
        <v>10</v>
      </c>
      <c r="E31" s="9" t="e">
        <f>SUM(E17 * EXP(E24 + E25 *E29 +E26 * E29^2))</f>
        <v>#NUM!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0.14204052169168255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3546.0696156610193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3:E50"/>
  <sheetViews>
    <sheetView topLeftCell="A8" workbookViewId="0">
      <selection activeCell="A16" sqref="A16:D29"/>
    </sheetView>
  </sheetViews>
  <sheetFormatPr defaultRowHeight="15"/>
  <sheetData>
    <row r="3" spans="1:5" ht="18.75">
      <c r="A3" s="11" t="s">
        <v>20</v>
      </c>
    </row>
    <row r="6" spans="1:5">
      <c r="D6" t="s">
        <v>12</v>
      </c>
      <c r="E6" t="s">
        <v>13</v>
      </c>
    </row>
    <row r="7" spans="1:5">
      <c r="A7" t="s">
        <v>8</v>
      </c>
      <c r="D7" s="1">
        <v>3.72</v>
      </c>
      <c r="E7" s="10">
        <f>D7 * 12</f>
        <v>44.64</v>
      </c>
    </row>
    <row r="8" spans="1:5">
      <c r="A8" t="s">
        <v>9</v>
      </c>
      <c r="D8" s="7">
        <v>3.484</v>
      </c>
      <c r="E8" s="10">
        <f>SUM(D8 * 12)</f>
        <v>41.808</v>
      </c>
    </row>
    <row r="10" spans="1:5">
      <c r="A10" t="s">
        <v>1</v>
      </c>
      <c r="D10" s="6">
        <f>D7 * D8</f>
        <v>12.96048</v>
      </c>
      <c r="E10" t="s">
        <v>2</v>
      </c>
    </row>
    <row r="11" spans="1:5">
      <c r="A11" t="s">
        <v>0</v>
      </c>
      <c r="D11" s="6">
        <f>D10 * 144</f>
        <v>1866.3091200000001</v>
      </c>
      <c r="E11" t="s">
        <v>3</v>
      </c>
    </row>
    <row r="12" spans="1:5">
      <c r="A12" t="s">
        <v>4</v>
      </c>
      <c r="D12" s="8">
        <f>D7 /D8</f>
        <v>1.0677382319173365</v>
      </c>
    </row>
    <row r="14" spans="1:5" ht="15.75">
      <c r="A14" s="4" t="s">
        <v>16</v>
      </c>
      <c r="B14" s="5"/>
      <c r="C14" s="5"/>
      <c r="D14" s="5"/>
      <c r="E14" s="5"/>
    </row>
    <row r="16" spans="1:5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35</v>
      </c>
    </row>
    <row r="21" spans="1:5">
      <c r="A21" t="s">
        <v>36</v>
      </c>
      <c r="E21" s="6">
        <f>E18 /144 *(D11^2) / (E16 *( E17^4))</f>
        <v>1.3024448781926401</v>
      </c>
    </row>
    <row r="22" spans="1:5">
      <c r="A22" t="s">
        <v>38</v>
      </c>
      <c r="E22" s="6">
        <f>LN(E21)</f>
        <v>0.26424317374421763</v>
      </c>
    </row>
    <row r="24" spans="1:5">
      <c r="A24" t="s">
        <v>32</v>
      </c>
      <c r="E24">
        <f>SUM(0.553 - (3.83  * D12)+ (1.11 * D12^2) - 0.0969 * D12^3)</f>
        <v>-2.3889208434667992</v>
      </c>
    </row>
    <row r="25" spans="1:5">
      <c r="A25" t="s">
        <v>33</v>
      </c>
      <c r="E25">
        <f>SUM(-2.29 +5.83 * D12 - 2.17 * D12^2 + 0.2067 * D12^3)</f>
        <v>1.7125870219188291</v>
      </c>
    </row>
    <row r="26" spans="1:5">
      <c r="A26" t="s">
        <v>34</v>
      </c>
      <c r="E26">
        <f>SUM(1.485 - 1.908 * D12 +0.815*D12^2 -0.0822*D12^3)</f>
        <v>0.27684705981386187</v>
      </c>
    </row>
    <row r="29" spans="1:5">
      <c r="A29" t="s">
        <v>37</v>
      </c>
      <c r="E29">
        <f>LN(E22)</f>
        <v>-1.3308854871322773</v>
      </c>
    </row>
    <row r="31" spans="1:5">
      <c r="A31" t="s">
        <v>11</v>
      </c>
      <c r="D31" t="s">
        <v>10</v>
      </c>
      <c r="E31" s="9">
        <f>SUM(E17 * EXP(E24 + E25 *E29 +E26 * E29^2))</f>
        <v>7.6660164102048687E-3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28086.170794731283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18.5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19636.11530597994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3:E50"/>
  <sheetViews>
    <sheetView topLeftCell="A6" workbookViewId="0">
      <selection activeCell="A16" sqref="A16:D29"/>
    </sheetView>
  </sheetViews>
  <sheetFormatPr defaultRowHeight="15"/>
  <sheetData>
    <row r="3" spans="1:5" ht="18.75">
      <c r="A3" s="11" t="s">
        <v>18</v>
      </c>
    </row>
    <row r="6" spans="1:5">
      <c r="D6" t="s">
        <v>12</v>
      </c>
      <c r="E6" t="s">
        <v>13</v>
      </c>
    </row>
    <row r="7" spans="1:5">
      <c r="A7" t="s">
        <v>8</v>
      </c>
      <c r="D7" s="1">
        <v>1.724</v>
      </c>
      <c r="E7" s="10">
        <f>D7 * 12</f>
        <v>20.687999999999999</v>
      </c>
    </row>
    <row r="8" spans="1:5">
      <c r="A8" t="s">
        <v>9</v>
      </c>
      <c r="D8" s="7">
        <v>1.6875</v>
      </c>
      <c r="E8" s="10">
        <f>SUM(D8 * 12)</f>
        <v>20.25</v>
      </c>
    </row>
    <row r="10" spans="1:5">
      <c r="A10" t="s">
        <v>1</v>
      </c>
      <c r="D10" s="6">
        <f>D7 * D8</f>
        <v>2.9092500000000001</v>
      </c>
      <c r="E10" t="s">
        <v>2</v>
      </c>
    </row>
    <row r="11" spans="1:5">
      <c r="A11" t="s">
        <v>0</v>
      </c>
      <c r="D11" s="6">
        <f>D10 * 144</f>
        <v>418.93200000000002</v>
      </c>
      <c r="E11" t="s">
        <v>3</v>
      </c>
    </row>
    <row r="12" spans="1:5">
      <c r="A12" t="s">
        <v>4</v>
      </c>
      <c r="D12" s="8">
        <f>D7 /D8</f>
        <v>1.0216296296296297</v>
      </c>
    </row>
    <row r="14" spans="1:5" ht="15.75">
      <c r="A14" s="4" t="s">
        <v>16</v>
      </c>
      <c r="B14" s="5"/>
      <c r="C14" s="5"/>
      <c r="D14" s="5"/>
      <c r="E14" s="5"/>
    </row>
    <row r="16" spans="1:5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35</v>
      </c>
    </row>
    <row r="21" spans="1:5">
      <c r="A21" t="s">
        <v>36</v>
      </c>
      <c r="E21" s="6">
        <f>E18 /144 *(D11^2) / (E16 *( E17^4))</f>
        <v>6.5626503438461548E-2</v>
      </c>
    </row>
    <row r="22" spans="1:5">
      <c r="A22" t="s">
        <v>38</v>
      </c>
      <c r="E22" s="6">
        <f>LN(E21)</f>
        <v>-2.723775648794307</v>
      </c>
    </row>
    <row r="24" spans="1:5">
      <c r="A24" t="s">
        <v>32</v>
      </c>
      <c r="E24">
        <f>SUM(0.553 - (3.83  * D12)+ (1.11 * D12^2) - 0.0969 * D12^3)</f>
        <v>-2.3046291155586558</v>
      </c>
    </row>
    <row r="25" spans="1:5">
      <c r="A25" t="s">
        <v>33</v>
      </c>
      <c r="E25">
        <f>SUM(-2.29 +5.83 * D12 - 2.17 * D12^2 + 0.2067 * D12^3)</f>
        <v>1.6216176665485915</v>
      </c>
    </row>
    <row r="26" spans="1:5">
      <c r="A26" t="s">
        <v>34</v>
      </c>
      <c r="E26">
        <f>SUM(1.485 - 1.908 * D12 +0.815*D12^2 -0.0822*D12^3)</f>
        <v>0.29871818525101518</v>
      </c>
    </row>
    <row r="29" spans="1:5">
      <c r="A29" t="s">
        <v>37</v>
      </c>
      <c r="E29" t="e">
        <f>LN(E22)</f>
        <v>#NUM!</v>
      </c>
    </row>
    <row r="31" spans="1:5">
      <c r="A31" t="s">
        <v>11</v>
      </c>
      <c r="D31" t="s">
        <v>10</v>
      </c>
      <c r="E31" s="9" t="e">
        <f>SUM(E17 * EXP(E24 + E25 *E29 +E26 * E29^2))</f>
        <v>#NUM!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300.9936172153046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12713.67394004113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3:E50"/>
  <sheetViews>
    <sheetView topLeftCell="A9" workbookViewId="0">
      <selection activeCell="A16" sqref="A16:D29"/>
    </sheetView>
  </sheetViews>
  <sheetFormatPr defaultRowHeight="15"/>
  <sheetData>
    <row r="3" spans="1:5" ht="18.75">
      <c r="A3" s="11" t="s">
        <v>19</v>
      </c>
    </row>
    <row r="6" spans="1:5">
      <c r="D6" t="s">
        <v>12</v>
      </c>
      <c r="E6" t="s">
        <v>13</v>
      </c>
    </row>
    <row r="7" spans="1:5">
      <c r="A7" t="s">
        <v>8</v>
      </c>
      <c r="D7" s="1">
        <v>1.7396</v>
      </c>
      <c r="E7" s="10">
        <f>D7 * 12</f>
        <v>20.8752</v>
      </c>
    </row>
    <row r="8" spans="1:5">
      <c r="A8" t="s">
        <v>9</v>
      </c>
      <c r="D8" s="7">
        <v>1.24</v>
      </c>
      <c r="E8" s="10">
        <f>SUM(D8 * 12)</f>
        <v>14.879999999999999</v>
      </c>
    </row>
    <row r="10" spans="1:5">
      <c r="A10" t="s">
        <v>1</v>
      </c>
      <c r="D10" s="6">
        <f>D7 * D8</f>
        <v>2.1571039999999999</v>
      </c>
      <c r="E10" t="s">
        <v>2</v>
      </c>
    </row>
    <row r="11" spans="1:5">
      <c r="A11" t="s">
        <v>0</v>
      </c>
      <c r="D11" s="6">
        <f>D10 * 144</f>
        <v>310.62297599999999</v>
      </c>
      <c r="E11" t="s">
        <v>3</v>
      </c>
    </row>
    <row r="12" spans="1:5">
      <c r="A12" t="s">
        <v>4</v>
      </c>
      <c r="D12" s="8">
        <f>D7 /D8</f>
        <v>1.4029032258064515</v>
      </c>
    </row>
    <row r="14" spans="1:5" ht="15.75">
      <c r="A14" s="4" t="s">
        <v>16</v>
      </c>
      <c r="B14" s="5"/>
      <c r="C14" s="5"/>
      <c r="D14" s="5"/>
      <c r="E14" s="5"/>
    </row>
    <row r="16" spans="1:5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35</v>
      </c>
    </row>
    <row r="21" spans="1:5">
      <c r="A21" t="s">
        <v>36</v>
      </c>
      <c r="E21" s="6">
        <f>E18 /144 *(D11^2) / (E16 *( E17^4))</f>
        <v>3.6079403447311753E-2</v>
      </c>
    </row>
    <row r="22" spans="1:5">
      <c r="A22" t="s">
        <v>38</v>
      </c>
      <c r="E22" s="6">
        <f>LN(E21)</f>
        <v>-3.3220331180898222</v>
      </c>
    </row>
    <row r="24" spans="1:5">
      <c r="A24" t="s">
        <v>32</v>
      </c>
      <c r="E24">
        <f>SUM(0.553 - (3.83  * D12)+ (1.11 * D12^2) - 0.0969 * D12^3)</f>
        <v>-2.9030379826188479</v>
      </c>
    </row>
    <row r="25" spans="1:5">
      <c r="A25" t="s">
        <v>33</v>
      </c>
      <c r="E25">
        <f>SUM(-2.29 +5.83 * D12 - 2.17 * D12^2 + 0.2067 * D12^3)</f>
        <v>2.1887882075283907</v>
      </c>
    </row>
    <row r="26" spans="1:5">
      <c r="A26" t="s">
        <v>34</v>
      </c>
      <c r="E26">
        <f>SUM(1.485 - 1.908 * D12 +0.815*D12^2 -0.0822*D12^3)</f>
        <v>0.18532973036729897</v>
      </c>
    </row>
    <row r="29" spans="1:5">
      <c r="A29" t="s">
        <v>37</v>
      </c>
      <c r="E29" t="e">
        <f>LN(E22)</f>
        <v>#NUM!</v>
      </c>
    </row>
    <row r="31" spans="1:5">
      <c r="A31" t="s">
        <v>11</v>
      </c>
      <c r="D31" t="s">
        <v>10</v>
      </c>
      <c r="E31" s="9" t="e">
        <f>SUM(E17 * EXP(E24 + E25 *E29 +E26 * E29^2))</f>
        <v>#NUM!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1321272952.9505315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18.5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118042.7179775017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3:E50"/>
  <sheetViews>
    <sheetView topLeftCell="A15" workbookViewId="0">
      <selection activeCell="A16" sqref="A16:D29"/>
    </sheetView>
  </sheetViews>
  <sheetFormatPr defaultRowHeight="15"/>
  <sheetData>
    <row r="3" spans="1:5" ht="18.75">
      <c r="A3" s="11" t="s">
        <v>21</v>
      </c>
    </row>
    <row r="6" spans="1:5">
      <c r="D6" t="s">
        <v>12</v>
      </c>
      <c r="E6" t="s">
        <v>13</v>
      </c>
    </row>
    <row r="7" spans="1:5">
      <c r="A7" t="s">
        <v>8</v>
      </c>
      <c r="D7" s="1">
        <v>2.5832999999999999</v>
      </c>
      <c r="E7" s="10">
        <f>D7 * 12</f>
        <v>30.999600000000001</v>
      </c>
    </row>
    <row r="8" spans="1:5">
      <c r="A8" t="s">
        <v>9</v>
      </c>
      <c r="D8" s="7">
        <v>1.6875</v>
      </c>
      <c r="E8" s="10">
        <f>SUM(D8 * 12)</f>
        <v>20.25</v>
      </c>
    </row>
    <row r="10" spans="1:5">
      <c r="A10" t="s">
        <v>1</v>
      </c>
      <c r="D10" s="6">
        <f>D7 * D8</f>
        <v>4.3593187499999999</v>
      </c>
      <c r="E10" t="s">
        <v>2</v>
      </c>
    </row>
    <row r="11" spans="1:5">
      <c r="A11" t="s">
        <v>0</v>
      </c>
      <c r="D11" s="6">
        <f>D10 * 144</f>
        <v>627.74189999999999</v>
      </c>
      <c r="E11" t="s">
        <v>3</v>
      </c>
    </row>
    <row r="12" spans="1:5">
      <c r="A12" t="s">
        <v>4</v>
      </c>
      <c r="D12" s="8">
        <f>D7 /D8</f>
        <v>1.5308444444444445</v>
      </c>
    </row>
    <row r="14" spans="1:5" ht="15.75">
      <c r="A14" s="4" t="s">
        <v>16</v>
      </c>
      <c r="B14" s="5"/>
      <c r="C14" s="5"/>
      <c r="D14" s="5"/>
      <c r="E14" s="5"/>
    </row>
    <row r="16" spans="1:5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35</v>
      </c>
    </row>
    <row r="21" spans="1:5">
      <c r="A21" t="s">
        <v>36</v>
      </c>
      <c r="E21" s="6">
        <f>E18 /144 *(D11^2) / (E16 *( E17^4))</f>
        <v>0.14735145572164904</v>
      </c>
    </row>
    <row r="22" spans="1:5">
      <c r="A22" t="s">
        <v>38</v>
      </c>
      <c r="E22" s="6">
        <f>LN(E21)</f>
        <v>-1.9149346905011255</v>
      </c>
    </row>
    <row r="24" spans="1:5">
      <c r="A24" t="s">
        <v>32</v>
      </c>
      <c r="E24">
        <f>SUM(0.553 - (3.83  * D12)+ (1.11 * D12^2) - 0.0969 * D12^3)</f>
        <v>-3.0564959633468058</v>
      </c>
    </row>
    <row r="25" spans="1:5">
      <c r="A25" t="s">
        <v>33</v>
      </c>
      <c r="E25">
        <f>SUM(-2.29 +5.83 * D12 - 2.17 * D12^2 + 0.2067 * D12^3)</f>
        <v>2.2909997151569277</v>
      </c>
    </row>
    <row r="26" spans="1:5">
      <c r="A26" t="s">
        <v>34</v>
      </c>
      <c r="E26">
        <f>SUM(1.485 - 1.908 * D12 +0.815*D12^2 -0.0822*D12^3)</f>
        <v>0.17919547365385435</v>
      </c>
    </row>
    <row r="29" spans="1:5">
      <c r="A29" t="s">
        <v>37</v>
      </c>
      <c r="E29" t="e">
        <f>LN(E22)</f>
        <v>#NUM!</v>
      </c>
    </row>
    <row r="31" spans="1:5">
      <c r="A31" t="s">
        <v>11</v>
      </c>
      <c r="D31" t="s">
        <v>10</v>
      </c>
      <c r="E31" s="9" t="e">
        <f>SUM(E17 * EXP(E24 + E25 *E29 +E26 * E29^2))</f>
        <v>#NUM!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19395782.129298512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18.5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58398.271813014042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E50"/>
  <sheetViews>
    <sheetView tabSelected="1" workbookViewId="0">
      <selection activeCell="A3" sqref="A3"/>
    </sheetView>
  </sheetViews>
  <sheetFormatPr defaultRowHeight="15"/>
  <cols>
    <col min="5" max="5" width="12" bestFit="1" customWidth="1"/>
    <col min="7" max="7" width="10" bestFit="1" customWidth="1"/>
  </cols>
  <sheetData>
    <row r="1" spans="1:5">
      <c r="B1" s="12" t="s">
        <v>40</v>
      </c>
      <c r="D1" s="13">
        <v>42495</v>
      </c>
    </row>
    <row r="3" spans="1:5" ht="18.75">
      <c r="A3" s="11" t="s">
        <v>41</v>
      </c>
    </row>
    <row r="6" spans="1:5">
      <c r="D6" t="s">
        <v>12</v>
      </c>
      <c r="E6" t="s">
        <v>13</v>
      </c>
    </row>
    <row r="7" spans="1:5">
      <c r="A7" t="s">
        <v>8</v>
      </c>
      <c r="D7" s="1">
        <f>(E7 / 12)</f>
        <v>5.916666666666667</v>
      </c>
      <c r="E7" s="10">
        <v>71</v>
      </c>
    </row>
    <row r="8" spans="1:5">
      <c r="A8" t="s">
        <v>9</v>
      </c>
      <c r="D8" s="7">
        <f xml:space="preserve"> E8 /12</f>
        <v>2.2083333333333335</v>
      </c>
      <c r="E8" s="10">
        <v>26.5</v>
      </c>
    </row>
    <row r="10" spans="1:5">
      <c r="A10" t="s">
        <v>1</v>
      </c>
      <c r="D10" s="6">
        <f>D7 * D8</f>
        <v>13.065972222222223</v>
      </c>
      <c r="E10" t="s">
        <v>2</v>
      </c>
    </row>
    <row r="11" spans="1:5">
      <c r="A11" t="s">
        <v>0</v>
      </c>
      <c r="D11" s="6">
        <f>D10 * 144</f>
        <v>1881.5000000000002</v>
      </c>
      <c r="E11" t="s">
        <v>3</v>
      </c>
    </row>
    <row r="12" spans="1:5">
      <c r="A12" t="s">
        <v>4</v>
      </c>
      <c r="D12" s="8">
        <f>D7 /D8</f>
        <v>2.6792452830188678</v>
      </c>
    </row>
    <row r="14" spans="1:5" ht="15.75">
      <c r="A14" s="4" t="s">
        <v>16</v>
      </c>
      <c r="B14" s="5"/>
      <c r="C14" s="5"/>
      <c r="D14" s="5"/>
      <c r="E14" s="5"/>
    </row>
    <row r="16" spans="1:5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45</v>
      </c>
    </row>
    <row r="21" spans="1:5">
      <c r="A21" t="s">
        <v>36</v>
      </c>
      <c r="E21" s="6">
        <f>E18 /144 *(D11^2) / (E16 *( E17^4))</f>
        <v>1.7019433894230773</v>
      </c>
    </row>
    <row r="22" spans="1:5">
      <c r="A22" t="s">
        <v>38</v>
      </c>
      <c r="E22" s="6">
        <f>LN(E21)</f>
        <v>0.53177076838948345</v>
      </c>
    </row>
    <row r="24" spans="1:5">
      <c r="A24" t="s">
        <v>32</v>
      </c>
      <c r="E24">
        <f>SUM(0.553 - (3.83  * D12)+ (1.11 * D12^2) - 0.0969 * D12^3)</f>
        <v>-3.6041715389213902</v>
      </c>
    </row>
    <row r="25" spans="1:5">
      <c r="A25" t="s">
        <v>33</v>
      </c>
      <c r="E25">
        <f>SUM(-2.29 +5.83 * D12 - 2.17 * D12^2 + 0.2067 * D12^3)</f>
        <v>1.7283421858312558</v>
      </c>
    </row>
    <row r="26" spans="1:5">
      <c r="A26" t="s">
        <v>34</v>
      </c>
      <c r="E26">
        <f>SUM(1.485 - 1.908 * D12 +0.815*D12^2 -0.0822*D12^3)</f>
        <v>0.64244193125869065</v>
      </c>
    </row>
    <row r="29" spans="1:5">
      <c r="A29" t="s">
        <v>37</v>
      </c>
      <c r="E29">
        <f>LN(E22)</f>
        <v>-0.63154276898468309</v>
      </c>
    </row>
    <row r="31" spans="1:5">
      <c r="A31" t="s">
        <v>11</v>
      </c>
      <c r="D31" t="s">
        <v>10</v>
      </c>
      <c r="E31" s="9">
        <f>SUM(E17 * EXP(E24 + E25 *E29 +E26 * E29^2))</f>
        <v>5.9011669357564595E-3</v>
      </c>
    </row>
    <row r="33" spans="1:5">
      <c r="A33" t="s">
        <v>22</v>
      </c>
      <c r="E33">
        <f>SUM(E16 * E17^2)</f>
        <v>2600000</v>
      </c>
    </row>
    <row r="35" spans="1:5">
      <c r="A35" s="12" t="s">
        <v>39</v>
      </c>
      <c r="E35">
        <f>SUM(E7/175)</f>
        <v>0.40571428571428569</v>
      </c>
    </row>
    <row r="37" spans="1:5">
      <c r="A37" t="s">
        <v>23</v>
      </c>
      <c r="E37">
        <f>((1.365*10^-29)*(D11^-6)*(E33^7)*EXP(E45))</f>
        <v>26752.764493897226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18.5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19477.529605259453</v>
      </c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Sheet1</vt:lpstr>
      <vt:lpstr>Sheet2</vt:lpstr>
      <vt:lpstr>Sheet3</vt:lpstr>
      <vt:lpstr>Sheet4</vt:lpstr>
      <vt:lpstr>Sheet5</vt:lpstr>
      <vt:lpstr>Sheet6</vt:lpstr>
      <vt:lpstr>Sheet7</vt:lpstr>
      <vt:lpstr>Sheet8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BAM</dc:creator>
  <cp:lastModifiedBy>BAM</cp:lastModifiedBy>
  <cp:lastPrinted>2014-08-16T23:11:10Z</cp:lastPrinted>
  <dcterms:created xsi:type="dcterms:W3CDTF">2014-08-14T18:44:08Z</dcterms:created>
  <dcterms:modified xsi:type="dcterms:W3CDTF">2016-05-06T12:52:00Z</dcterms:modified>
</cp:coreProperties>
</file>