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DA3829A4-73C8-499D-AE94-B62DD1478B2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Sheet1!$A$1:$M$136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1" l="1"/>
  <c r="B14" i="1"/>
  <c r="I34" i="1" s="1"/>
  <c r="I130" i="1"/>
  <c r="I81" i="1"/>
  <c r="I73" i="1"/>
  <c r="B62" i="1"/>
  <c r="I64" i="1" s="1"/>
  <c r="I54" i="1"/>
  <c r="D50" i="1"/>
  <c r="I53" i="1" s="1"/>
  <c r="B23" i="1"/>
  <c r="I45" i="1"/>
  <c r="I44" i="1"/>
  <c r="I41" i="1"/>
  <c r="I38" i="1"/>
  <c r="I37" i="1"/>
  <c r="I36" i="1"/>
  <c r="I35" i="1"/>
  <c r="I32" i="1"/>
  <c r="I31" i="1"/>
  <c r="I30" i="1"/>
  <c r="I29" i="1"/>
  <c r="I28" i="1"/>
  <c r="I27" i="1"/>
  <c r="I56" i="1" l="1"/>
  <c r="B90" i="1"/>
  <c r="H110" i="1" s="1"/>
  <c r="I90" i="1" l="1"/>
  <c r="B91" i="1" s="1"/>
  <c r="I91" i="1" s="1"/>
  <c r="I96" i="1"/>
  <c r="B103" i="1" s="1"/>
  <c r="F115" i="1" s="1"/>
  <c r="E94" i="1" l="1"/>
  <c r="B122" i="1"/>
  <c r="I124" i="1" s="1"/>
  <c r="H111" i="1" l="1"/>
  <c r="L113" i="1" s="1"/>
  <c r="F116" i="1" s="1"/>
  <c r="G107" i="1"/>
  <c r="I119" i="1" s="1"/>
  <c r="I132" i="1" s="1"/>
  <c r="I43" i="1"/>
  <c r="I33" i="1"/>
  <c r="I40" i="1"/>
  <c r="I39" i="1"/>
  <c r="I47" i="1" l="1"/>
  <c r="I83" i="1" s="1"/>
  <c r="H134" i="1" s="1"/>
</calcChain>
</file>

<file path=xl/sharedStrings.xml><?xml version="1.0" encoding="utf-8"?>
<sst xmlns="http://schemas.openxmlformats.org/spreadsheetml/2006/main" count="185" uniqueCount="120">
  <si>
    <t>Project</t>
  </si>
  <si>
    <t>Date</t>
  </si>
  <si>
    <t>Zone #1</t>
  </si>
  <si>
    <t>(Sensible Heat Loads)</t>
  </si>
  <si>
    <t>Zone Specs</t>
  </si>
  <si>
    <t>s.f. South Single Pane Glass</t>
  </si>
  <si>
    <t>s.f. East/West Single Pane Glass</t>
  </si>
  <si>
    <t>s.f. South Double Pane Glass</t>
  </si>
  <si>
    <t>s.f. East/West Double Pane Glass</t>
  </si>
  <si>
    <t>s.f. of inside demising wall to next door tennant space, no insulation</t>
  </si>
  <si>
    <t>s.f. total area for Zone 1</t>
  </si>
  <si>
    <t>Zone 1 area with walls demising to non-temperature controled areas</t>
  </si>
  <si>
    <t>Zone 1 area Ceiling Factor</t>
  </si>
  <si>
    <t>Square Feet of Ducts Running Outside Conditioned Spaces Factors.</t>
  </si>
  <si>
    <t>BTUh</t>
  </si>
  <si>
    <t>Zone 1 Estimate Tonnage of HVAC =</t>
  </si>
  <si>
    <t>tons hvac</t>
  </si>
  <si>
    <t>(Latent Heat Loads)</t>
  </si>
  <si>
    <t>Degree Outside</t>
  </si>
  <si>
    <t>Degree Inside</t>
  </si>
  <si>
    <t>=</t>
  </si>
  <si>
    <t>tRise</t>
  </si>
  <si>
    <t>% Humidity changes Load Factor =</t>
  </si>
  <si>
    <t>cfm x Load Factor (where Normal Humidity = 1.08) x tRise = BTUh</t>
  </si>
  <si>
    <t>Sensible BTUh Gain for Ducts Out of Conditioned Spaces =</t>
  </si>
  <si>
    <t>Sensible BTUh Gain for for Lighting =</t>
  </si>
  <si>
    <t>Sensible BTUh Gain for Exterior CMU wall =</t>
  </si>
  <si>
    <t>Sensible BTUh Gain for interior demising wall =</t>
  </si>
  <si>
    <t>Sensible BTUh Gain for People =</t>
  </si>
  <si>
    <t>Latent BTUh Gain for People =</t>
  </si>
  <si>
    <t>Zone 1 total Sensible Heat Loads, BTUh =</t>
  </si>
  <si>
    <t>Zone 1 total Latent Heat Loads, BTUh =</t>
  </si>
  <si>
    <r>
      <t>ft</t>
    </r>
    <r>
      <rPr>
        <vertAlign val="superscript"/>
        <sz val="14"/>
        <color theme="1"/>
        <rFont val="Times New Roman"/>
        <family val="1"/>
      </rPr>
      <t>3</t>
    </r>
  </si>
  <si>
    <t>The volume of Zone 1 =</t>
  </si>
  <si>
    <t>cfm</t>
  </si>
  <si>
    <t>Door infiltration estimated =</t>
  </si>
  <si>
    <t>Estimate on number of occupants to account for Sensible Heat Load</t>
  </si>
  <si>
    <t>********************************************************************</t>
  </si>
  <si>
    <t>Sensible BTUh Gain for Appliances:</t>
  </si>
  <si>
    <t>Coffee brewer/warmer</t>
  </si>
  <si>
    <t>Latent BTUh Gain for Appliances:</t>
  </si>
  <si>
    <t>Computer Terminal</t>
  </si>
  <si>
    <t>Hot Drink</t>
  </si>
  <si>
    <t>Cold Drink</t>
  </si>
  <si>
    <t>Refrigerator</t>
  </si>
  <si>
    <t>ACH from Building results in cfm =</t>
  </si>
  <si>
    <t>Nail Salon</t>
  </si>
  <si>
    <t>BTUh gain for Fresh Air; 97 Deg outside temp, 72 Deg inside temp; 97% Humidity</t>
  </si>
  <si>
    <t>Fresh air requirements:</t>
  </si>
  <si>
    <t>Az</t>
  </si>
  <si>
    <t>Pz</t>
  </si>
  <si>
    <t xml:space="preserve">s.f. - </t>
  </si>
  <si>
    <t>% Non Occupiable floor area  =</t>
  </si>
  <si>
    <t>s.f. Occupiable Floor Area</t>
  </si>
  <si>
    <t xml:space="preserve">s.f.  </t>
  </si>
  <si>
    <t>Occupants per</t>
  </si>
  <si>
    <t>s.f.    =</t>
  </si>
  <si>
    <t>Occupants</t>
  </si>
  <si>
    <t>Rp</t>
  </si>
  <si>
    <t>Ra</t>
  </si>
  <si>
    <t>from Table 403.3.1.1</t>
  </si>
  <si>
    <t>Formula =</t>
  </si>
  <si>
    <t xml:space="preserve">Vbz = RpPz + RaAz = </t>
  </si>
  <si>
    <t>cfm required fresh air</t>
  </si>
  <si>
    <t>Salons also have a minimum exhaust airflow rate =</t>
  </si>
  <si>
    <r>
      <t>cfm/ft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=</t>
    </r>
  </si>
  <si>
    <t>cfm exhaust</t>
  </si>
  <si>
    <t>Table 403.3.1.1 note h states that nail salons shall exhaust 50 cfm per manicure and pedicure stations</t>
  </si>
  <si>
    <t>This nail salon expects 2 ea manicure and 2 each pedicure stations therefore a minimum exhaust for these</t>
  </si>
  <si>
    <t>stations =</t>
  </si>
  <si>
    <t>4 x 50 cfm =</t>
  </si>
  <si>
    <t>The note also states that this exhaust system shall be permitted to be applied to the exhaust flow rate for Salons</t>
  </si>
  <si>
    <t>above when this exhaust system is operated continuously.  Therefore the stations will exhaust a total of:</t>
  </si>
  <si>
    <t>cfm exhaust which also means it will draw this much fresh air from outside sources.</t>
  </si>
  <si>
    <t>HVAC Heat Load Calculations for Seaux Polished</t>
  </si>
  <si>
    <t>s.f. North Shaded Single Pane Glass</t>
  </si>
  <si>
    <t>s.f. North Shaded Double Pane Glass</t>
  </si>
  <si>
    <t>s.f. North Shaded Triple Pane Glass</t>
  </si>
  <si>
    <t>s.f. NorthEast or NorthWest Single Pane Glass</t>
  </si>
  <si>
    <t>s.f. NorthEast or NorthWest Double  Pane Glass</t>
  </si>
  <si>
    <t>s.f. NorthEast or NorthWest Triple Pane Glass</t>
  </si>
  <si>
    <t>s.f. SouthEast or SouthWest Single Pane Glass</t>
  </si>
  <si>
    <t>s.f. SouthEast or SouthWest Double Pane Glass</t>
  </si>
  <si>
    <t>s.f. SouthEast or SouthWest Triple Pane Glass</t>
  </si>
  <si>
    <t>s.f. East/West Triple Pane Glass</t>
  </si>
  <si>
    <t>s.f. South Triple Pane Glass</t>
  </si>
  <si>
    <t>Sensible BTUh Gain for North Shaded Single Pane Glass</t>
  </si>
  <si>
    <t>Sensible BTUh Gain for North Shaded Double Pane Glass</t>
  </si>
  <si>
    <t>Sensible BTUh Gain for North Shaded Triple Pane Glass</t>
  </si>
  <si>
    <t>Sensible BTUh Gain for NorthEast or NorthWest Single Pane Glass</t>
  </si>
  <si>
    <t>Sensible BTUh Gain for NorthEast or NorthWest Double  Pane Glass</t>
  </si>
  <si>
    <t>Sensible BTUh Gain for NorthEast or NorthWest Triple Pane Glass</t>
  </si>
  <si>
    <t>Sensible BTUh Gain for East/West Single Pane Glass</t>
  </si>
  <si>
    <t>Sensible BTUh Gain for East/West Double Pane Glass</t>
  </si>
  <si>
    <t>Sensible BTUh Gain for East/West Triple Pane Glass</t>
  </si>
  <si>
    <t>Sensible BTUh Gain for SouthEast or SouthWest Single Pane Glass</t>
  </si>
  <si>
    <t>Sensible BTUh Gain for SouthEast or SouthWest Double Pane Glass</t>
  </si>
  <si>
    <t>Sensible BTUh Gain for SouthEast or SouthWest Triple Pane Glass</t>
  </si>
  <si>
    <t>Sensible BTUh Gain for South Single Pane Glass</t>
  </si>
  <si>
    <t>Sensible BTUh Gain for South Double Pane Glass</t>
  </si>
  <si>
    <t>Sensible BTUh Gain for South Triple Pane Glass</t>
  </si>
  <si>
    <t>s.f. Single Pane Exterior Doors</t>
  </si>
  <si>
    <t>s.f. Double Pane Exterior Doors</t>
  </si>
  <si>
    <t>s.f. Triple Pane Exterior Doors</t>
  </si>
  <si>
    <t>Glass total BTUh gain =</t>
  </si>
  <si>
    <t>Wall Heat Gain total =</t>
  </si>
  <si>
    <t>s.f. of duct outside of conditioned space</t>
  </si>
  <si>
    <t>Sensible BTUh Gain for Appliances :</t>
  </si>
  <si>
    <t>The traffic rate estimated through the single door =</t>
  </si>
  <si>
    <t>Entrances / hr</t>
  </si>
  <si>
    <t>cfm from other sources than infiltration</t>
  </si>
  <si>
    <t>Appliance BTUh Gain =</t>
  </si>
  <si>
    <t>cfm but requires supplemental air from other sources</t>
  </si>
  <si>
    <t>Total amount of outside air to cool</t>
  </si>
  <si>
    <t>Sensible BTUh Gain for Single Pane Exterior Doors</t>
  </si>
  <si>
    <t>Sensible BTUh Gain for Double Pane Exterior Doors</t>
  </si>
  <si>
    <t>Sensible BTUh Gain for Triple Pane Exterior Doors</t>
  </si>
  <si>
    <t>s.f. Exterior CMU wall, R-5 insulation</t>
  </si>
  <si>
    <t>Sensible BTUh Gain for Ceiling R-19 Insulation</t>
  </si>
  <si>
    <t>Total Infiltration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</si>
</sst>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4" fontId="1" fillId="0" borderId="0" xfId="0" applyNumberFormat="1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/>
    <xf numFmtId="164" fontId="1" fillId="3" borderId="0" xfId="0" applyNumberFormat="1" applyFont="1" applyFill="1"/>
    <xf numFmtId="0" fontId="1" fillId="3" borderId="0" xfId="0" applyFont="1" applyFill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1" fillId="2" borderId="0" xfId="0" applyFont="1" applyFill="1" applyAlignment="1"/>
    <xf numFmtId="0" fontId="0" fillId="2" borderId="0" xfId="0" applyFill="1" applyAlignment="1"/>
    <xf numFmtId="0" fontId="3" fillId="0" borderId="0" xfId="0" applyFont="1" applyAlignment="1"/>
    <xf numFmtId="3" fontId="3" fillId="0" borderId="0" xfId="0" applyNumberFormat="1" applyFont="1" applyAlignment="1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3" fillId="0" borderId="0" xfId="0" applyFont="1" applyFill="1" applyBorder="1" applyAlignment="1"/>
    <xf numFmtId="0" fontId="5" fillId="0" borderId="0" xfId="0" applyFont="1" applyAlignme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2" borderId="0" xfId="0" applyFont="1" applyFill="1"/>
    <xf numFmtId="3" fontId="8" fillId="2" borderId="0" xfId="0" applyNumberFormat="1" applyFont="1" applyFill="1"/>
    <xf numFmtId="3" fontId="6" fillId="2" borderId="0" xfId="0" applyNumberFormat="1" applyFont="1" applyFill="1"/>
    <xf numFmtId="0" fontId="9" fillId="0" borderId="0" xfId="0" applyFont="1" applyAlignment="1"/>
    <xf numFmtId="0" fontId="9" fillId="3" borderId="0" xfId="0" applyFont="1" applyFill="1"/>
    <xf numFmtId="0" fontId="10" fillId="3" borderId="0" xfId="0" applyFont="1" applyFill="1" applyAlignment="1"/>
    <xf numFmtId="3" fontId="9" fillId="3" borderId="0" xfId="0" applyNumberFormat="1" applyFont="1" applyFill="1"/>
    <xf numFmtId="3" fontId="6" fillId="0" borderId="0" xfId="0" applyNumberFormat="1" applyFont="1" applyAlignment="1"/>
    <xf numFmtId="0" fontId="8" fillId="0" borderId="0" xfId="0" applyFont="1" applyAlignment="1"/>
    <xf numFmtId="2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8"/>
  <sheetViews>
    <sheetView tabSelected="1" workbookViewId="0">
      <selection activeCell="A6" sqref="A6"/>
    </sheetView>
  </sheetViews>
  <sheetFormatPr defaultRowHeight="15" x14ac:dyDescent="0.25"/>
  <cols>
    <col min="1" max="1" width="3.140625" customWidth="1"/>
    <col min="3" max="3" width="11.7109375" bestFit="1" customWidth="1"/>
    <col min="4" max="4" width="9.28515625" bestFit="1" customWidth="1"/>
    <col min="8" max="8" width="9.7109375" style="1" bestFit="1" customWidth="1"/>
  </cols>
  <sheetData>
    <row r="1" spans="1:11" ht="18.75" x14ac:dyDescent="0.3">
      <c r="A1" s="2"/>
      <c r="B1" s="2" t="s">
        <v>0</v>
      </c>
      <c r="C1" s="2" t="s">
        <v>74</v>
      </c>
      <c r="D1" s="2"/>
      <c r="E1" s="2"/>
      <c r="F1" s="2"/>
      <c r="G1" s="2"/>
      <c r="H1" s="3"/>
      <c r="I1" s="2"/>
      <c r="J1" s="2"/>
      <c r="K1" s="2"/>
    </row>
    <row r="2" spans="1:11" ht="18.75" x14ac:dyDescent="0.3">
      <c r="A2" s="2"/>
      <c r="B2" s="2" t="s">
        <v>1</v>
      </c>
      <c r="C2" s="4">
        <v>43516</v>
      </c>
      <c r="D2" s="2"/>
      <c r="E2" s="2"/>
      <c r="F2" s="2"/>
      <c r="G2" s="2"/>
      <c r="H2" s="3"/>
      <c r="I2" s="2"/>
      <c r="J2" s="2"/>
      <c r="K2" s="2"/>
    </row>
    <row r="3" spans="1:11" ht="20.25" x14ac:dyDescent="0.3">
      <c r="A3" s="2"/>
      <c r="B3" s="47" t="s">
        <v>2</v>
      </c>
      <c r="C3" s="47" t="s">
        <v>46</v>
      </c>
      <c r="D3" s="47"/>
      <c r="E3" s="47"/>
      <c r="F3" s="47"/>
      <c r="G3" s="47" t="s">
        <v>3</v>
      </c>
      <c r="H3" s="49"/>
      <c r="I3" s="47"/>
      <c r="J3" s="2"/>
      <c r="K3" s="2"/>
    </row>
    <row r="4" spans="1:11" ht="18.75" x14ac:dyDescent="0.3">
      <c r="A4" s="2"/>
      <c r="B4" s="2"/>
      <c r="C4" s="2"/>
      <c r="D4" s="2"/>
      <c r="E4" s="2"/>
      <c r="F4" s="2"/>
      <c r="G4" s="2"/>
      <c r="H4" s="3"/>
      <c r="I4" s="2"/>
      <c r="J4" s="2"/>
      <c r="K4" s="2"/>
    </row>
    <row r="5" spans="1:11" ht="18.75" x14ac:dyDescent="0.3">
      <c r="A5" s="25"/>
      <c r="B5" s="2" t="s">
        <v>4</v>
      </c>
      <c r="C5" s="2"/>
      <c r="D5" s="2">
        <v>500</v>
      </c>
      <c r="E5" s="2" t="s">
        <v>10</v>
      </c>
      <c r="F5" s="25"/>
      <c r="G5" s="25"/>
      <c r="H5" s="26"/>
      <c r="I5" s="25"/>
      <c r="J5" s="25"/>
      <c r="K5" s="2"/>
    </row>
    <row r="6" spans="1:11" ht="18.75" x14ac:dyDescent="0.3">
      <c r="A6" s="25"/>
      <c r="B6" s="25"/>
      <c r="C6" s="25"/>
      <c r="D6" s="25"/>
      <c r="E6" s="25"/>
      <c r="F6" s="25"/>
      <c r="G6" s="25"/>
      <c r="H6" s="26"/>
      <c r="I6" s="25"/>
      <c r="J6" s="25"/>
      <c r="K6" s="2"/>
    </row>
    <row r="7" spans="1:11" ht="18.75" x14ac:dyDescent="0.3">
      <c r="A7" s="25"/>
      <c r="B7" s="25">
        <v>0</v>
      </c>
      <c r="C7" s="25" t="s">
        <v>75</v>
      </c>
      <c r="D7" s="25"/>
      <c r="E7" s="25"/>
      <c r="F7" s="25"/>
      <c r="G7" s="25"/>
      <c r="H7" s="26"/>
      <c r="I7" s="25"/>
      <c r="J7" s="25"/>
      <c r="K7" s="2"/>
    </row>
    <row r="8" spans="1:11" ht="18.75" x14ac:dyDescent="0.3">
      <c r="A8" s="25"/>
      <c r="B8" s="25">
        <v>0</v>
      </c>
      <c r="C8" s="25" t="s">
        <v>76</v>
      </c>
      <c r="D8" s="25"/>
      <c r="E8" s="25"/>
      <c r="F8" s="25"/>
      <c r="G8" s="25"/>
      <c r="H8" s="26"/>
      <c r="I8" s="25"/>
      <c r="J8" s="25"/>
      <c r="K8" s="2"/>
    </row>
    <row r="9" spans="1:11" ht="18.75" x14ac:dyDescent="0.3">
      <c r="A9" s="25"/>
      <c r="B9" s="25">
        <v>0</v>
      </c>
      <c r="C9" s="25" t="s">
        <v>77</v>
      </c>
      <c r="D9" s="25"/>
      <c r="E9" s="25"/>
      <c r="F9" s="25"/>
      <c r="G9" s="25"/>
      <c r="H9" s="26"/>
      <c r="I9" s="25"/>
      <c r="J9" s="25"/>
      <c r="K9" s="2"/>
    </row>
    <row r="10" spans="1:11" ht="18.75" x14ac:dyDescent="0.3">
      <c r="A10" s="25"/>
      <c r="B10" s="25">
        <v>0</v>
      </c>
      <c r="C10" s="25" t="s">
        <v>78</v>
      </c>
      <c r="D10" s="25"/>
      <c r="E10" s="25"/>
      <c r="F10" s="25"/>
      <c r="G10" s="25"/>
      <c r="H10" s="26"/>
      <c r="I10" s="25"/>
      <c r="J10" s="25"/>
      <c r="K10" s="2"/>
    </row>
    <row r="11" spans="1:11" ht="18.75" x14ac:dyDescent="0.3">
      <c r="A11" s="25"/>
      <c r="B11" s="25">
        <v>0</v>
      </c>
      <c r="C11" s="25" t="s">
        <v>79</v>
      </c>
      <c r="D11" s="25"/>
      <c r="E11" s="25"/>
      <c r="F11" s="25"/>
      <c r="G11" s="25"/>
      <c r="H11" s="26"/>
      <c r="I11" s="25"/>
      <c r="J11" s="25"/>
      <c r="K11" s="2"/>
    </row>
    <row r="12" spans="1:11" ht="18.75" x14ac:dyDescent="0.3">
      <c r="A12" s="25"/>
      <c r="B12" s="25">
        <v>0</v>
      </c>
      <c r="C12" s="25" t="s">
        <v>80</v>
      </c>
      <c r="D12" s="25"/>
      <c r="E12" s="25"/>
      <c r="F12" s="25"/>
      <c r="G12" s="25"/>
      <c r="H12" s="26"/>
      <c r="I12" s="25"/>
      <c r="J12" s="25"/>
      <c r="K12" s="2"/>
    </row>
    <row r="13" spans="1:11" ht="18.75" x14ac:dyDescent="0.3">
      <c r="A13" s="25"/>
      <c r="B13" s="25">
        <v>0</v>
      </c>
      <c r="C13" s="25" t="s">
        <v>6</v>
      </c>
      <c r="D13" s="25"/>
      <c r="E13" s="25"/>
      <c r="F13" s="25"/>
      <c r="G13" s="25"/>
      <c r="H13" s="26"/>
      <c r="I13" s="25"/>
      <c r="J13" s="25"/>
      <c r="K13" s="2"/>
    </row>
    <row r="14" spans="1:11" ht="18.75" x14ac:dyDescent="0.3">
      <c r="A14" s="25"/>
      <c r="B14" s="25">
        <f>17*10</f>
        <v>170</v>
      </c>
      <c r="C14" s="25" t="s">
        <v>8</v>
      </c>
      <c r="D14" s="25"/>
      <c r="E14" s="25"/>
      <c r="F14" s="25"/>
      <c r="G14" s="25"/>
      <c r="H14" s="26"/>
      <c r="I14" s="25"/>
      <c r="J14" s="25"/>
      <c r="K14" s="2"/>
    </row>
    <row r="15" spans="1:11" ht="18.75" x14ac:dyDescent="0.3">
      <c r="A15" s="25"/>
      <c r="B15" s="25">
        <v>0</v>
      </c>
      <c r="C15" s="25" t="s">
        <v>84</v>
      </c>
      <c r="D15" s="25"/>
      <c r="E15" s="25"/>
      <c r="F15" s="25"/>
      <c r="G15" s="25"/>
      <c r="H15" s="26"/>
      <c r="I15" s="25"/>
      <c r="J15" s="25"/>
      <c r="K15" s="2"/>
    </row>
    <row r="16" spans="1:11" ht="18.75" x14ac:dyDescent="0.3">
      <c r="A16" s="25"/>
      <c r="B16" s="25">
        <v>0</v>
      </c>
      <c r="C16" s="25" t="s">
        <v>81</v>
      </c>
      <c r="D16" s="25"/>
      <c r="E16" s="25"/>
      <c r="F16" s="25"/>
      <c r="G16" s="25"/>
      <c r="H16" s="26"/>
      <c r="I16" s="25"/>
      <c r="J16" s="25"/>
      <c r="K16" s="2"/>
    </row>
    <row r="17" spans="1:11" ht="18.75" x14ac:dyDescent="0.3">
      <c r="A17" s="25"/>
      <c r="B17" s="25">
        <v>0</v>
      </c>
      <c r="C17" s="25" t="s">
        <v>82</v>
      </c>
      <c r="D17" s="25"/>
      <c r="E17" s="25"/>
      <c r="F17" s="25"/>
      <c r="G17" s="25"/>
      <c r="H17" s="26"/>
      <c r="I17" s="25"/>
      <c r="J17" s="25"/>
      <c r="K17" s="2"/>
    </row>
    <row r="18" spans="1:11" ht="18.75" x14ac:dyDescent="0.3">
      <c r="A18" s="25"/>
      <c r="B18" s="25">
        <v>0</v>
      </c>
      <c r="C18" s="25" t="s">
        <v>83</v>
      </c>
      <c r="D18" s="25"/>
      <c r="E18" s="25"/>
      <c r="F18" s="25"/>
      <c r="G18" s="25"/>
      <c r="H18" s="26"/>
      <c r="I18" s="25"/>
      <c r="J18" s="25"/>
      <c r="K18" s="2"/>
    </row>
    <row r="19" spans="1:11" ht="18.75" x14ac:dyDescent="0.3">
      <c r="A19" s="25"/>
      <c r="B19" s="25">
        <v>0</v>
      </c>
      <c r="C19" s="25" t="s">
        <v>5</v>
      </c>
      <c r="D19" s="27"/>
      <c r="E19" s="27"/>
      <c r="F19" s="25"/>
      <c r="G19" s="25"/>
      <c r="H19" s="26"/>
      <c r="I19" s="25"/>
      <c r="J19" s="25"/>
      <c r="K19" s="2"/>
    </row>
    <row r="20" spans="1:11" ht="18.75" x14ac:dyDescent="0.3">
      <c r="A20" s="25"/>
      <c r="B20" s="25">
        <v>0</v>
      </c>
      <c r="C20" s="25" t="s">
        <v>7</v>
      </c>
      <c r="D20" s="27"/>
      <c r="E20" s="27"/>
      <c r="F20" s="25"/>
      <c r="G20" s="25"/>
      <c r="H20" s="26"/>
      <c r="I20" s="25"/>
      <c r="J20" s="25"/>
      <c r="K20" s="2"/>
    </row>
    <row r="21" spans="1:11" ht="18.75" x14ac:dyDescent="0.3">
      <c r="A21" s="25"/>
      <c r="B21" s="25">
        <v>0</v>
      </c>
      <c r="C21" s="25" t="s">
        <v>85</v>
      </c>
      <c r="D21" s="27"/>
      <c r="E21" s="27"/>
      <c r="F21" s="25"/>
      <c r="G21" s="25"/>
      <c r="H21" s="26"/>
      <c r="I21" s="25"/>
      <c r="J21" s="25"/>
      <c r="K21" s="2"/>
    </row>
    <row r="22" spans="1:11" ht="18.75" x14ac:dyDescent="0.3">
      <c r="A22" s="25"/>
      <c r="B22" s="25"/>
      <c r="C22" s="25"/>
      <c r="D22" s="27"/>
      <c r="E22" s="27"/>
      <c r="F22" s="25"/>
      <c r="G22" s="25"/>
      <c r="H22" s="26"/>
      <c r="I22" s="25"/>
      <c r="J22" s="25"/>
      <c r="K22" s="2"/>
    </row>
    <row r="23" spans="1:11" ht="18.75" x14ac:dyDescent="0.3">
      <c r="A23" s="25"/>
      <c r="B23" s="25">
        <f>7*3</f>
        <v>21</v>
      </c>
      <c r="C23" s="25" t="s">
        <v>101</v>
      </c>
      <c r="D23" s="27"/>
      <c r="E23" s="27"/>
      <c r="F23" s="25"/>
      <c r="G23" s="25"/>
      <c r="H23" s="26"/>
      <c r="I23" s="25"/>
      <c r="J23" s="25"/>
      <c r="K23" s="2"/>
    </row>
    <row r="24" spans="1:11" ht="18.75" x14ac:dyDescent="0.3">
      <c r="A24" s="25"/>
      <c r="B24" s="25"/>
      <c r="C24" s="25" t="s">
        <v>102</v>
      </c>
      <c r="D24" s="27"/>
      <c r="E24" s="27"/>
      <c r="F24" s="25"/>
      <c r="G24" s="25"/>
      <c r="H24" s="26"/>
      <c r="I24" s="25"/>
      <c r="J24" s="25"/>
      <c r="K24" s="2"/>
    </row>
    <row r="25" spans="1:11" ht="18.75" x14ac:dyDescent="0.3">
      <c r="A25" s="25"/>
      <c r="B25" s="25"/>
      <c r="C25" s="25" t="s">
        <v>103</v>
      </c>
      <c r="D25" s="27"/>
      <c r="E25" s="27"/>
      <c r="F25" s="25"/>
      <c r="G25" s="25"/>
      <c r="H25" s="26"/>
      <c r="I25" s="25"/>
      <c r="J25" s="25"/>
      <c r="K25" s="2"/>
    </row>
    <row r="26" spans="1:11" ht="18.75" x14ac:dyDescent="0.3">
      <c r="A26" s="25"/>
      <c r="B26" s="25"/>
      <c r="C26" s="25"/>
      <c r="D26" s="27"/>
      <c r="E26" s="27"/>
      <c r="F26" s="25"/>
      <c r="G26" s="25"/>
      <c r="H26" s="26"/>
      <c r="I26" s="25"/>
      <c r="J26" s="25"/>
      <c r="K26" s="2"/>
    </row>
    <row r="27" spans="1:11" ht="18.75" x14ac:dyDescent="0.3">
      <c r="A27" s="25"/>
      <c r="B27" s="25" t="s">
        <v>86</v>
      </c>
      <c r="C27" s="25"/>
      <c r="D27" s="27"/>
      <c r="E27" s="27"/>
      <c r="F27" s="25"/>
      <c r="G27" s="25"/>
      <c r="H27" s="26"/>
      <c r="I27" s="26">
        <f>B7*30</f>
        <v>0</v>
      </c>
      <c r="J27" s="25" t="s">
        <v>14</v>
      </c>
      <c r="K27" s="2"/>
    </row>
    <row r="28" spans="1:11" ht="18.75" x14ac:dyDescent="0.3">
      <c r="A28" s="25"/>
      <c r="B28" s="25" t="s">
        <v>87</v>
      </c>
      <c r="C28" s="25"/>
      <c r="D28" s="27"/>
      <c r="E28" s="27"/>
      <c r="F28" s="25"/>
      <c r="G28" s="25"/>
      <c r="H28" s="26"/>
      <c r="I28" s="26">
        <f>B8*20</f>
        <v>0</v>
      </c>
      <c r="J28" s="25" t="s">
        <v>14</v>
      </c>
      <c r="K28" s="2"/>
    </row>
    <row r="29" spans="1:11" ht="18.75" x14ac:dyDescent="0.3">
      <c r="A29" s="25"/>
      <c r="B29" s="25" t="s">
        <v>88</v>
      </c>
      <c r="C29" s="25"/>
      <c r="D29" s="27"/>
      <c r="E29" s="27"/>
      <c r="F29" s="25"/>
      <c r="G29" s="25"/>
      <c r="H29" s="26"/>
      <c r="I29" s="26">
        <f>B9*16</f>
        <v>0</v>
      </c>
      <c r="J29" s="25" t="s">
        <v>14</v>
      </c>
      <c r="K29" s="2"/>
    </row>
    <row r="30" spans="1:11" ht="18.75" x14ac:dyDescent="0.3">
      <c r="A30" s="25"/>
      <c r="B30" s="25" t="s">
        <v>89</v>
      </c>
      <c r="C30" s="25"/>
      <c r="D30" s="27"/>
      <c r="E30" s="27"/>
      <c r="F30" s="25"/>
      <c r="G30" s="25"/>
      <c r="H30" s="26"/>
      <c r="I30" s="26">
        <f>B10*90</f>
        <v>0</v>
      </c>
      <c r="J30" s="25" t="s">
        <v>14</v>
      </c>
      <c r="K30" s="2"/>
    </row>
    <row r="31" spans="1:11" ht="18.75" x14ac:dyDescent="0.3">
      <c r="A31" s="25"/>
      <c r="B31" s="25" t="s">
        <v>90</v>
      </c>
      <c r="C31" s="25"/>
      <c r="D31" s="27"/>
      <c r="E31" s="27"/>
      <c r="F31" s="25"/>
      <c r="G31" s="25"/>
      <c r="H31" s="26"/>
      <c r="I31" s="26">
        <f>B11*70</f>
        <v>0</v>
      </c>
      <c r="J31" s="25" t="s">
        <v>14</v>
      </c>
      <c r="K31" s="2"/>
    </row>
    <row r="32" spans="1:11" ht="18.75" x14ac:dyDescent="0.3">
      <c r="A32" s="25"/>
      <c r="B32" s="25" t="s">
        <v>91</v>
      </c>
      <c r="C32" s="25"/>
      <c r="D32" s="27"/>
      <c r="E32" s="27"/>
      <c r="F32" s="25"/>
      <c r="G32" s="25"/>
      <c r="H32" s="26"/>
      <c r="I32" s="26">
        <f>B12*56</f>
        <v>0</v>
      </c>
      <c r="J32" s="25" t="s">
        <v>14</v>
      </c>
      <c r="K32" s="2"/>
    </row>
    <row r="33" spans="1:11" ht="18.75" x14ac:dyDescent="0.3">
      <c r="A33" s="25"/>
      <c r="B33" s="25" t="s">
        <v>92</v>
      </c>
      <c r="C33" s="25"/>
      <c r="D33" s="27"/>
      <c r="E33" s="27"/>
      <c r="F33" s="25"/>
      <c r="G33" s="25"/>
      <c r="H33" s="26"/>
      <c r="I33" s="26">
        <f>B13*110</f>
        <v>0</v>
      </c>
      <c r="J33" s="25" t="s">
        <v>14</v>
      </c>
      <c r="K33" s="2"/>
    </row>
    <row r="34" spans="1:11" ht="18.75" x14ac:dyDescent="0.3">
      <c r="A34" s="25"/>
      <c r="B34" s="25" t="s">
        <v>93</v>
      </c>
      <c r="C34" s="25"/>
      <c r="D34" s="27"/>
      <c r="E34" s="27"/>
      <c r="F34" s="25"/>
      <c r="G34" s="25"/>
      <c r="H34" s="26"/>
      <c r="I34" s="26">
        <f>B14*95</f>
        <v>16150</v>
      </c>
      <c r="J34" s="25" t="s">
        <v>14</v>
      </c>
      <c r="K34" s="2"/>
    </row>
    <row r="35" spans="1:11" ht="18.75" x14ac:dyDescent="0.3">
      <c r="A35" s="25"/>
      <c r="B35" s="25" t="s">
        <v>94</v>
      </c>
      <c r="C35" s="25"/>
      <c r="D35" s="27"/>
      <c r="E35" s="27"/>
      <c r="F35" s="25"/>
      <c r="G35" s="25"/>
      <c r="H35" s="26"/>
      <c r="I35" s="26">
        <f>B15*85</f>
        <v>0</v>
      </c>
      <c r="J35" s="25" t="s">
        <v>14</v>
      </c>
      <c r="K35" s="2"/>
    </row>
    <row r="36" spans="1:11" ht="18.75" x14ac:dyDescent="0.3">
      <c r="A36" s="25"/>
      <c r="B36" s="25" t="s">
        <v>95</v>
      </c>
      <c r="C36" s="25"/>
      <c r="D36" s="27"/>
      <c r="E36" s="27"/>
      <c r="F36" s="25"/>
      <c r="G36" s="25"/>
      <c r="H36" s="26"/>
      <c r="I36" s="26">
        <f>B16*110</f>
        <v>0</v>
      </c>
      <c r="J36" s="25" t="s">
        <v>14</v>
      </c>
      <c r="K36" s="2"/>
    </row>
    <row r="37" spans="1:11" ht="18.75" x14ac:dyDescent="0.3">
      <c r="A37" s="25"/>
      <c r="B37" s="25" t="s">
        <v>96</v>
      </c>
      <c r="C37" s="25"/>
      <c r="D37" s="27"/>
      <c r="E37" s="27"/>
      <c r="F37" s="25"/>
      <c r="G37" s="25"/>
      <c r="H37" s="26"/>
      <c r="I37" s="26">
        <f>B17*100</f>
        <v>0</v>
      </c>
      <c r="J37" s="25" t="s">
        <v>14</v>
      </c>
      <c r="K37" s="2"/>
    </row>
    <row r="38" spans="1:11" ht="18.75" x14ac:dyDescent="0.3">
      <c r="A38" s="25"/>
      <c r="B38" s="25" t="s">
        <v>97</v>
      </c>
      <c r="C38" s="25"/>
      <c r="D38" s="27"/>
      <c r="E38" s="27"/>
      <c r="F38" s="25"/>
      <c r="G38" s="25"/>
      <c r="H38" s="26"/>
      <c r="I38" s="26">
        <f>B18*80</f>
        <v>0</v>
      </c>
      <c r="J38" s="25" t="s">
        <v>14</v>
      </c>
      <c r="K38" s="2"/>
    </row>
    <row r="39" spans="1:11" ht="18.75" x14ac:dyDescent="0.3">
      <c r="A39" s="25"/>
      <c r="B39" s="25" t="s">
        <v>98</v>
      </c>
      <c r="C39" s="25"/>
      <c r="D39" s="27"/>
      <c r="E39" s="27"/>
      <c r="F39" s="25"/>
      <c r="G39" s="25"/>
      <c r="H39" s="26"/>
      <c r="I39" s="26">
        <f>B19*80</f>
        <v>0</v>
      </c>
      <c r="J39" s="25" t="s">
        <v>14</v>
      </c>
      <c r="K39" s="2"/>
    </row>
    <row r="40" spans="1:11" ht="18.75" x14ac:dyDescent="0.3">
      <c r="A40" s="25"/>
      <c r="B40" s="25" t="s">
        <v>99</v>
      </c>
      <c r="C40" s="25"/>
      <c r="D40" s="27"/>
      <c r="E40" s="27"/>
      <c r="F40" s="25"/>
      <c r="G40" s="25"/>
      <c r="H40" s="26"/>
      <c r="I40" s="26">
        <f>B20*70</f>
        <v>0</v>
      </c>
      <c r="J40" s="25" t="s">
        <v>14</v>
      </c>
      <c r="K40" s="2"/>
    </row>
    <row r="41" spans="1:11" ht="18.75" x14ac:dyDescent="0.3">
      <c r="A41" s="25"/>
      <c r="B41" s="25" t="s">
        <v>100</v>
      </c>
      <c r="C41" s="25"/>
      <c r="D41" s="25"/>
      <c r="E41" s="25"/>
      <c r="F41" s="25"/>
      <c r="G41" s="25"/>
      <c r="H41" s="26"/>
      <c r="I41" s="26">
        <f>B21*55</f>
        <v>0</v>
      </c>
      <c r="J41" s="25" t="s">
        <v>14</v>
      </c>
      <c r="K41" s="2"/>
    </row>
    <row r="42" spans="1:11" ht="18.75" x14ac:dyDescent="0.3">
      <c r="A42" s="25"/>
      <c r="B42" s="25"/>
      <c r="C42" s="25"/>
      <c r="D42" s="25"/>
      <c r="E42" s="25"/>
      <c r="F42" s="25"/>
      <c r="G42" s="25"/>
      <c r="H42" s="26"/>
      <c r="I42" s="26"/>
      <c r="J42" s="25" t="s">
        <v>14</v>
      </c>
      <c r="K42" s="2"/>
    </row>
    <row r="43" spans="1:11" ht="18.75" x14ac:dyDescent="0.3">
      <c r="A43" s="25"/>
      <c r="B43" s="25" t="s">
        <v>114</v>
      </c>
      <c r="C43" s="25"/>
      <c r="D43" s="25"/>
      <c r="E43" s="25"/>
      <c r="F43" s="25"/>
      <c r="G43" s="25"/>
      <c r="H43" s="26"/>
      <c r="I43" s="26">
        <f>B23*13.2</f>
        <v>277.2</v>
      </c>
      <c r="J43" s="25" t="s">
        <v>14</v>
      </c>
      <c r="K43" s="2"/>
    </row>
    <row r="44" spans="1:11" ht="18.75" x14ac:dyDescent="0.3">
      <c r="A44" s="25"/>
      <c r="B44" s="25" t="s">
        <v>115</v>
      </c>
      <c r="C44" s="25"/>
      <c r="D44" s="25"/>
      <c r="E44" s="25"/>
      <c r="F44" s="25"/>
      <c r="G44" s="25"/>
      <c r="H44" s="26"/>
      <c r="I44" s="26">
        <f>B24*13.2</f>
        <v>0</v>
      </c>
      <c r="J44" s="25" t="s">
        <v>14</v>
      </c>
      <c r="K44" s="2"/>
    </row>
    <row r="45" spans="1:11" ht="18.75" x14ac:dyDescent="0.3">
      <c r="A45" s="25"/>
      <c r="B45" s="25" t="s">
        <v>116</v>
      </c>
      <c r="C45" s="25"/>
      <c r="D45" s="25"/>
      <c r="E45" s="25"/>
      <c r="F45" s="25"/>
      <c r="G45" s="25"/>
      <c r="H45" s="26"/>
      <c r="I45" s="26">
        <f>B25*13.2</f>
        <v>0</v>
      </c>
      <c r="J45" s="25" t="s">
        <v>14</v>
      </c>
      <c r="K45" s="2"/>
    </row>
    <row r="46" spans="1:11" ht="18.75" x14ac:dyDescent="0.3">
      <c r="A46" s="25"/>
      <c r="B46" s="25"/>
      <c r="C46" s="25"/>
      <c r="D46" s="25"/>
      <c r="E46" s="25"/>
      <c r="F46" s="25"/>
      <c r="G46" s="25"/>
      <c r="H46" s="26"/>
      <c r="I46" s="26"/>
      <c r="J46" s="25"/>
      <c r="K46" s="2"/>
    </row>
    <row r="47" spans="1:11" ht="18.75" x14ac:dyDescent="0.3">
      <c r="A47" s="25"/>
      <c r="B47" s="35" t="s">
        <v>104</v>
      </c>
      <c r="C47" s="2"/>
      <c r="D47" s="2"/>
      <c r="E47" s="2"/>
      <c r="F47" s="2"/>
      <c r="G47" s="2"/>
      <c r="H47" s="3"/>
      <c r="I47" s="36">
        <f>SUM(I27:I45)</f>
        <v>16427.2</v>
      </c>
      <c r="J47" s="35" t="s">
        <v>14</v>
      </c>
      <c r="K47" s="2"/>
    </row>
    <row r="48" spans="1:11" ht="18.75" x14ac:dyDescent="0.3">
      <c r="A48" s="28" t="s">
        <v>37</v>
      </c>
      <c r="B48" s="29"/>
      <c r="C48" s="29"/>
      <c r="D48" s="29"/>
      <c r="E48" s="29"/>
      <c r="F48" s="29"/>
      <c r="G48" s="29"/>
      <c r="H48" s="29"/>
      <c r="I48" s="29"/>
      <c r="J48" s="29"/>
      <c r="K48" s="2"/>
    </row>
    <row r="49" spans="1:11" ht="18.75" x14ac:dyDescent="0.3">
      <c r="A49" s="23"/>
      <c r="B49" s="30" t="s">
        <v>11</v>
      </c>
      <c r="C49" s="31"/>
      <c r="D49" s="31"/>
      <c r="E49" s="31"/>
      <c r="F49" s="31"/>
      <c r="G49" s="31"/>
      <c r="H49" s="31"/>
      <c r="I49" s="31"/>
      <c r="J49" s="25"/>
      <c r="K49" s="2"/>
    </row>
    <row r="50" spans="1:11" ht="18.75" x14ac:dyDescent="0.3">
      <c r="A50" s="25"/>
      <c r="B50" s="25"/>
      <c r="C50" s="25"/>
      <c r="D50" s="26">
        <f>20*10</f>
        <v>200</v>
      </c>
      <c r="E50" s="25" t="s">
        <v>117</v>
      </c>
      <c r="F50" s="25"/>
      <c r="G50" s="25"/>
      <c r="H50" s="26"/>
      <c r="I50" s="25"/>
      <c r="J50" s="25"/>
      <c r="K50" s="2"/>
    </row>
    <row r="51" spans="1:11" ht="18.75" x14ac:dyDescent="0.3">
      <c r="A51" s="25"/>
      <c r="B51" s="25"/>
      <c r="C51" s="25"/>
      <c r="D51" s="25">
        <v>0</v>
      </c>
      <c r="E51" s="32" t="s">
        <v>9</v>
      </c>
      <c r="F51" s="33"/>
      <c r="G51" s="33"/>
      <c r="H51" s="33"/>
      <c r="I51" s="33"/>
      <c r="J51" s="25"/>
      <c r="K51" s="2"/>
    </row>
    <row r="52" spans="1:11" ht="18.75" x14ac:dyDescent="0.3">
      <c r="A52" s="25"/>
      <c r="B52" s="25"/>
      <c r="C52" s="25"/>
      <c r="D52" s="25"/>
      <c r="E52" s="33"/>
      <c r="F52" s="33"/>
      <c r="G52" s="33"/>
      <c r="H52" s="33"/>
      <c r="I52" s="33"/>
      <c r="J52" s="25"/>
      <c r="K52" s="2"/>
    </row>
    <row r="53" spans="1:11" ht="15.75" x14ac:dyDescent="0.25">
      <c r="A53" s="25"/>
      <c r="B53" s="25" t="s">
        <v>26</v>
      </c>
      <c r="C53" s="25"/>
      <c r="D53" s="25"/>
      <c r="E53" s="25"/>
      <c r="F53" s="25"/>
      <c r="G53" s="25"/>
      <c r="I53" s="26">
        <f>D50*3.1</f>
        <v>620</v>
      </c>
      <c r="J53" s="25" t="s">
        <v>14</v>
      </c>
    </row>
    <row r="54" spans="1:11" ht="15.75" x14ac:dyDescent="0.25">
      <c r="A54" s="25"/>
      <c r="B54" s="25" t="s">
        <v>27</v>
      </c>
      <c r="C54" s="25"/>
      <c r="D54" s="25"/>
      <c r="E54" s="25"/>
      <c r="F54" s="25"/>
      <c r="G54" s="25"/>
      <c r="I54" s="26">
        <f>D51*7.8</f>
        <v>0</v>
      </c>
      <c r="J54" s="25" t="s">
        <v>14</v>
      </c>
    </row>
    <row r="55" spans="1:11" ht="10.5" customHeight="1" x14ac:dyDescent="0.25">
      <c r="A55" s="25"/>
      <c r="B55" s="25"/>
      <c r="C55" s="25"/>
      <c r="D55" s="25"/>
      <c r="E55" s="25"/>
      <c r="F55" s="25"/>
      <c r="G55" s="25"/>
      <c r="I55" s="26"/>
      <c r="J55" s="25"/>
    </row>
    <row r="56" spans="1:11" ht="18.75" x14ac:dyDescent="0.3">
      <c r="A56" s="25"/>
      <c r="B56" s="35" t="s">
        <v>105</v>
      </c>
      <c r="C56" s="35"/>
      <c r="D56" s="35"/>
      <c r="E56" s="35"/>
      <c r="F56" s="35"/>
      <c r="G56" s="35"/>
      <c r="H56" s="37"/>
      <c r="I56" s="36">
        <f>I53+I54</f>
        <v>620</v>
      </c>
      <c r="J56" s="35" t="s">
        <v>14</v>
      </c>
    </row>
    <row r="57" spans="1:11" ht="18.75" x14ac:dyDescent="0.3">
      <c r="A57" s="28" t="s">
        <v>37</v>
      </c>
      <c r="B57" s="29"/>
      <c r="C57" s="29"/>
      <c r="D57" s="29"/>
      <c r="E57" s="29"/>
      <c r="F57" s="29"/>
      <c r="G57" s="29"/>
      <c r="H57" s="29"/>
      <c r="I57" s="29"/>
      <c r="J57" s="29"/>
      <c r="K57" s="2"/>
    </row>
    <row r="58" spans="1:11" ht="18.75" x14ac:dyDescent="0.3">
      <c r="A58" s="25"/>
      <c r="B58" s="30" t="s">
        <v>12</v>
      </c>
      <c r="C58" s="25"/>
      <c r="D58" s="25"/>
      <c r="E58" s="25"/>
      <c r="F58" s="25"/>
      <c r="G58" s="25"/>
      <c r="H58" s="26"/>
      <c r="I58" s="25"/>
      <c r="J58" s="25"/>
      <c r="K58" s="2"/>
    </row>
    <row r="59" spans="1:11" ht="9.75" customHeight="1" x14ac:dyDescent="0.3">
      <c r="A59" s="25"/>
      <c r="B59" s="25"/>
      <c r="C59" s="25"/>
      <c r="D59" s="25"/>
      <c r="E59" s="25"/>
      <c r="F59" s="25"/>
      <c r="G59" s="25"/>
      <c r="H59" s="26"/>
      <c r="I59" s="25"/>
      <c r="J59" s="25"/>
      <c r="K59" s="2"/>
    </row>
    <row r="60" spans="1:11" ht="18.75" x14ac:dyDescent="0.3">
      <c r="A60" s="25"/>
      <c r="B60" s="35" t="s">
        <v>118</v>
      </c>
      <c r="C60" s="35"/>
      <c r="D60" s="35"/>
      <c r="E60" s="35"/>
      <c r="F60" s="35"/>
      <c r="G60" s="35"/>
      <c r="H60" s="37"/>
      <c r="I60" s="36">
        <f>D5*5.2</f>
        <v>2600</v>
      </c>
      <c r="J60" s="35" t="s">
        <v>14</v>
      </c>
    </row>
    <row r="61" spans="1:11" ht="18.75" x14ac:dyDescent="0.3">
      <c r="A61" s="28" t="s">
        <v>37</v>
      </c>
      <c r="B61" s="29"/>
      <c r="C61" s="29"/>
      <c r="D61" s="29"/>
      <c r="E61" s="29"/>
      <c r="F61" s="29"/>
      <c r="G61" s="29"/>
      <c r="H61" s="29"/>
      <c r="I61" s="29"/>
      <c r="J61" s="29"/>
      <c r="K61" s="2"/>
    </row>
    <row r="62" spans="1:11" ht="18.75" x14ac:dyDescent="0.3">
      <c r="A62" s="25"/>
      <c r="B62" s="26">
        <f>D5/30</f>
        <v>16.666666666666668</v>
      </c>
      <c r="C62" s="52" t="s">
        <v>36</v>
      </c>
      <c r="D62" s="39"/>
      <c r="E62" s="39"/>
      <c r="F62" s="39"/>
      <c r="G62" s="39"/>
      <c r="H62" s="39"/>
      <c r="I62" s="39"/>
      <c r="J62" s="25"/>
      <c r="K62" s="2"/>
    </row>
    <row r="63" spans="1:11" ht="18.75" x14ac:dyDescent="0.3">
      <c r="A63" s="25"/>
      <c r="B63" s="25"/>
      <c r="C63" s="39"/>
      <c r="D63" s="39"/>
      <c r="E63" s="39"/>
      <c r="F63" s="39"/>
      <c r="G63" s="39"/>
      <c r="H63" s="39"/>
      <c r="I63" s="39"/>
      <c r="J63" s="25"/>
      <c r="K63" s="2"/>
    </row>
    <row r="64" spans="1:11" ht="18.75" x14ac:dyDescent="0.3">
      <c r="A64" s="25"/>
      <c r="B64" s="35" t="s">
        <v>28</v>
      </c>
      <c r="C64" s="35"/>
      <c r="D64" s="35"/>
      <c r="E64" s="35"/>
      <c r="F64" s="35"/>
      <c r="G64" s="35"/>
      <c r="H64" s="37"/>
      <c r="I64" s="36">
        <f>B62*225</f>
        <v>3750.0000000000005</v>
      </c>
      <c r="J64" s="35" t="s">
        <v>14</v>
      </c>
    </row>
    <row r="65" spans="1:11" ht="18.75" x14ac:dyDescent="0.3">
      <c r="A65" s="28" t="s">
        <v>37</v>
      </c>
      <c r="B65" s="29"/>
      <c r="C65" s="29"/>
      <c r="D65" s="29"/>
      <c r="E65" s="29"/>
      <c r="F65" s="29"/>
      <c r="G65" s="29"/>
      <c r="H65" s="29"/>
      <c r="I65" s="29"/>
      <c r="J65" s="29"/>
      <c r="K65" s="2"/>
    </row>
    <row r="66" spans="1:11" ht="18.75" x14ac:dyDescent="0.3">
      <c r="A66" s="25"/>
      <c r="B66" s="23" t="s">
        <v>38</v>
      </c>
      <c r="C66" s="25"/>
      <c r="D66" s="25"/>
      <c r="E66" s="25"/>
      <c r="F66" s="25"/>
      <c r="G66" s="25"/>
      <c r="H66" s="26"/>
      <c r="I66" s="25"/>
      <c r="J66" s="25"/>
      <c r="K66" s="2"/>
    </row>
    <row r="67" spans="1:11" ht="18.75" x14ac:dyDescent="0.3">
      <c r="A67" s="25"/>
      <c r="B67" s="25" t="s">
        <v>39</v>
      </c>
      <c r="C67" s="25"/>
      <c r="D67" s="25"/>
      <c r="E67" s="25"/>
      <c r="F67" s="25"/>
      <c r="G67" s="25"/>
      <c r="H67" s="26">
        <v>0</v>
      </c>
      <c r="I67" s="25" t="s">
        <v>14</v>
      </c>
      <c r="J67" s="25"/>
      <c r="K67" s="2"/>
    </row>
    <row r="68" spans="1:11" ht="18.75" x14ac:dyDescent="0.3">
      <c r="A68" s="25"/>
      <c r="B68" s="25" t="s">
        <v>41</v>
      </c>
      <c r="C68" s="25"/>
      <c r="D68" s="25"/>
      <c r="E68" s="25"/>
      <c r="F68" s="25"/>
      <c r="G68" s="25"/>
      <c r="H68" s="26">
        <v>0</v>
      </c>
      <c r="I68" s="25" t="s">
        <v>14</v>
      </c>
      <c r="J68" s="25"/>
      <c r="K68" s="2"/>
    </row>
    <row r="69" spans="1:11" ht="18.75" x14ac:dyDescent="0.3">
      <c r="A69" s="25"/>
      <c r="B69" s="25" t="s">
        <v>43</v>
      </c>
      <c r="C69" s="25"/>
      <c r="D69" s="25"/>
      <c r="E69" s="25"/>
      <c r="F69" s="25"/>
      <c r="G69" s="25"/>
      <c r="H69" s="26">
        <v>0</v>
      </c>
      <c r="I69" s="25" t="s">
        <v>14</v>
      </c>
      <c r="J69" s="25"/>
      <c r="K69" s="2"/>
    </row>
    <row r="70" spans="1:11" ht="18.75" x14ac:dyDescent="0.3">
      <c r="A70" s="25"/>
      <c r="B70" s="25" t="s">
        <v>42</v>
      </c>
      <c r="C70" s="25"/>
      <c r="D70" s="25"/>
      <c r="E70" s="25"/>
      <c r="F70" s="25"/>
      <c r="G70" s="25"/>
      <c r="H70" s="26">
        <v>0</v>
      </c>
      <c r="I70" s="25" t="s">
        <v>14</v>
      </c>
      <c r="J70" s="25"/>
      <c r="K70" s="2"/>
    </row>
    <row r="71" spans="1:11" ht="18.75" x14ac:dyDescent="0.3">
      <c r="A71" s="25"/>
      <c r="B71" s="25" t="s">
        <v>44</v>
      </c>
      <c r="C71" s="25"/>
      <c r="D71" s="25"/>
      <c r="E71" s="25"/>
      <c r="F71" s="25"/>
      <c r="G71" s="25"/>
      <c r="H71" s="26">
        <v>0</v>
      </c>
      <c r="I71" s="25" t="s">
        <v>14</v>
      </c>
      <c r="J71" s="25"/>
      <c r="K71" s="2"/>
    </row>
    <row r="72" spans="1:11" ht="12.75" customHeight="1" x14ac:dyDescent="0.3">
      <c r="A72" s="25"/>
      <c r="B72" s="25"/>
      <c r="C72" s="25"/>
      <c r="D72" s="25"/>
      <c r="E72" s="25"/>
      <c r="F72" s="25"/>
      <c r="G72" s="25"/>
      <c r="H72" s="26"/>
      <c r="I72" s="25"/>
      <c r="J72" s="25"/>
      <c r="K72" s="2"/>
    </row>
    <row r="73" spans="1:11" ht="18.75" x14ac:dyDescent="0.3">
      <c r="A73" s="25"/>
      <c r="B73" s="35" t="s">
        <v>107</v>
      </c>
      <c r="C73" s="35"/>
      <c r="D73" s="35"/>
      <c r="E73" s="35"/>
      <c r="F73" s="35"/>
      <c r="G73" s="35"/>
      <c r="I73" s="36">
        <f>SUM(H67:H71)</f>
        <v>0</v>
      </c>
      <c r="J73" s="35" t="s">
        <v>14</v>
      </c>
    </row>
    <row r="74" spans="1:11" ht="18.75" x14ac:dyDescent="0.3">
      <c r="A74" s="28" t="s">
        <v>37</v>
      </c>
      <c r="B74" s="29"/>
      <c r="C74" s="29"/>
      <c r="D74" s="29"/>
      <c r="E74" s="29"/>
      <c r="F74" s="29"/>
      <c r="G74" s="29"/>
      <c r="H74" s="29"/>
      <c r="I74" s="29"/>
      <c r="J74" s="29"/>
      <c r="K74" s="2"/>
    </row>
    <row r="75" spans="1:11" ht="18.75" x14ac:dyDescent="0.3">
      <c r="A75" s="25"/>
      <c r="B75" s="25" t="s">
        <v>13</v>
      </c>
      <c r="C75" s="25"/>
      <c r="D75" s="25"/>
      <c r="E75" s="25"/>
      <c r="F75" s="25"/>
      <c r="G75" s="25"/>
      <c r="H75" s="26"/>
      <c r="I75" s="25"/>
      <c r="J75" s="25"/>
      <c r="K75" s="2"/>
    </row>
    <row r="76" spans="1:11" ht="11.25" customHeight="1" x14ac:dyDescent="0.3">
      <c r="A76" s="25"/>
      <c r="B76" s="25"/>
      <c r="C76" s="25"/>
      <c r="D76" s="25"/>
      <c r="E76" s="25"/>
      <c r="F76" s="25"/>
      <c r="G76" s="25"/>
      <c r="H76" s="26"/>
      <c r="I76" s="25"/>
      <c r="J76" s="25"/>
      <c r="K76" s="2"/>
    </row>
    <row r="77" spans="1:11" ht="18.75" x14ac:dyDescent="0.3">
      <c r="A77" s="25"/>
      <c r="B77" s="25">
        <v>0</v>
      </c>
      <c r="C77" s="25" t="s">
        <v>106</v>
      </c>
      <c r="D77" s="25"/>
      <c r="E77" s="25"/>
      <c r="F77" s="25"/>
      <c r="G77" s="25"/>
      <c r="H77" s="26"/>
      <c r="I77" s="25"/>
      <c r="J77" s="25"/>
      <c r="K77" s="2"/>
    </row>
    <row r="78" spans="1:11" ht="11.25" customHeight="1" x14ac:dyDescent="0.3">
      <c r="A78" s="25"/>
      <c r="C78" s="40"/>
      <c r="D78" s="40"/>
      <c r="E78" s="40"/>
      <c r="F78" s="40"/>
      <c r="G78" s="40"/>
      <c r="H78" s="34"/>
      <c r="I78" s="27"/>
      <c r="J78" s="25"/>
      <c r="K78" s="2"/>
    </row>
    <row r="79" spans="1:11" ht="18.75" x14ac:dyDescent="0.3">
      <c r="A79" s="25"/>
      <c r="B79" s="41" t="s">
        <v>24</v>
      </c>
      <c r="C79" s="42"/>
      <c r="D79" s="42"/>
      <c r="E79" s="42"/>
      <c r="F79" s="42"/>
      <c r="G79" s="42"/>
      <c r="H79" s="37"/>
      <c r="I79" s="36">
        <v>0</v>
      </c>
      <c r="J79" s="35" t="s">
        <v>14</v>
      </c>
    </row>
    <row r="80" spans="1:11" ht="18.75" x14ac:dyDescent="0.3">
      <c r="A80" s="28" t="s">
        <v>37</v>
      </c>
      <c r="B80" s="29"/>
      <c r="C80" s="29"/>
      <c r="D80" s="29"/>
      <c r="E80" s="29"/>
      <c r="F80" s="29"/>
      <c r="G80" s="29"/>
      <c r="H80" s="29"/>
      <c r="I80" s="29"/>
      <c r="J80" s="29"/>
      <c r="K80" s="2"/>
    </row>
    <row r="81" spans="1:11" ht="18.75" x14ac:dyDescent="0.3">
      <c r="A81" s="25"/>
      <c r="B81" s="35" t="s">
        <v>25</v>
      </c>
      <c r="C81" s="35"/>
      <c r="D81" s="35"/>
      <c r="E81" s="35"/>
      <c r="F81" s="35"/>
      <c r="G81" s="35"/>
      <c r="I81" s="36">
        <f>D5*3</f>
        <v>1500</v>
      </c>
      <c r="J81" s="35" t="s">
        <v>14</v>
      </c>
    </row>
    <row r="82" spans="1:11" ht="18.75" x14ac:dyDescent="0.3">
      <c r="A82" s="15" t="s">
        <v>37</v>
      </c>
      <c r="B82" s="16"/>
      <c r="C82" s="16"/>
      <c r="D82" s="16"/>
      <c r="E82" s="16"/>
      <c r="F82" s="16"/>
      <c r="G82" s="16"/>
      <c r="H82" s="16"/>
      <c r="I82" s="16"/>
      <c r="J82" s="16"/>
      <c r="K82" s="2"/>
    </row>
    <row r="83" spans="1:11" ht="18.75" x14ac:dyDescent="0.3">
      <c r="A83" s="2"/>
      <c r="B83" s="43" t="s">
        <v>30</v>
      </c>
      <c r="C83" s="43"/>
      <c r="D83" s="43"/>
      <c r="E83" s="43"/>
      <c r="F83" s="43"/>
      <c r="G83" s="43"/>
      <c r="H83" s="44"/>
      <c r="I83" s="45">
        <f>I47+I56+I60+I64+I73+I79+I81</f>
        <v>24897.200000000001</v>
      </c>
      <c r="J83" s="43" t="s">
        <v>14</v>
      </c>
    </row>
    <row r="84" spans="1:11" ht="18.75" x14ac:dyDescent="0.3">
      <c r="A84" s="15" t="s">
        <v>37</v>
      </c>
      <c r="B84" s="16"/>
      <c r="C84" s="16"/>
      <c r="D84" s="16"/>
      <c r="E84" s="16"/>
      <c r="F84" s="16"/>
      <c r="G84" s="16"/>
      <c r="H84" s="16"/>
      <c r="I84" s="16"/>
      <c r="J84" s="16"/>
      <c r="K84" s="2"/>
    </row>
    <row r="85" spans="1:11" ht="18.75" x14ac:dyDescent="0.3">
      <c r="A85" s="5"/>
      <c r="B85" s="6"/>
      <c r="C85" s="6"/>
      <c r="D85" s="6"/>
      <c r="E85" s="6"/>
      <c r="F85" s="6"/>
      <c r="G85" s="6"/>
      <c r="H85" s="6"/>
      <c r="I85" s="6"/>
      <c r="J85" s="2"/>
      <c r="K85" s="2"/>
    </row>
    <row r="86" spans="1:11" ht="18.75" x14ac:dyDescent="0.3">
      <c r="A86" s="15" t="s">
        <v>37</v>
      </c>
      <c r="B86" s="16"/>
      <c r="C86" s="16"/>
      <c r="D86" s="16"/>
      <c r="E86" s="16"/>
      <c r="F86" s="16"/>
      <c r="G86" s="16"/>
      <c r="H86" s="16"/>
      <c r="I86" s="16"/>
      <c r="J86" s="16"/>
      <c r="K86" s="2"/>
    </row>
    <row r="87" spans="1:11" ht="21" x14ac:dyDescent="0.35">
      <c r="A87" s="46"/>
      <c r="B87" s="47" t="s">
        <v>2</v>
      </c>
      <c r="C87" s="47" t="s">
        <v>46</v>
      </c>
      <c r="D87" s="47"/>
      <c r="E87" s="47"/>
      <c r="F87" s="47"/>
      <c r="G87" s="47" t="s">
        <v>17</v>
      </c>
      <c r="H87" s="48"/>
      <c r="I87" s="48"/>
      <c r="J87" s="47"/>
      <c r="K87" s="2"/>
    </row>
    <row r="88" spans="1:11" ht="18.75" x14ac:dyDescent="0.3">
      <c r="A88" s="15" t="s">
        <v>37</v>
      </c>
      <c r="B88" s="16"/>
      <c r="C88" s="16"/>
      <c r="D88" s="16"/>
      <c r="E88" s="16"/>
      <c r="F88" s="16"/>
      <c r="G88" s="16"/>
      <c r="H88" s="16"/>
      <c r="I88" s="16"/>
      <c r="J88" s="16"/>
      <c r="K88" s="2"/>
    </row>
    <row r="89" spans="1:11" ht="18.75" x14ac:dyDescent="0.3">
      <c r="A89" s="13"/>
      <c r="B89" s="13" t="s">
        <v>48</v>
      </c>
      <c r="C89" s="14"/>
      <c r="D89" s="14"/>
      <c r="E89" s="14"/>
      <c r="F89" s="14"/>
      <c r="G89" s="14"/>
      <c r="H89" s="14"/>
      <c r="I89" s="14"/>
      <c r="J89" s="14"/>
      <c r="K89" s="2"/>
    </row>
    <row r="90" spans="1:11" ht="18.75" x14ac:dyDescent="0.3">
      <c r="A90" s="23" t="s">
        <v>49</v>
      </c>
      <c r="B90" s="23">
        <f>D5</f>
        <v>500</v>
      </c>
      <c r="C90" s="23" t="s">
        <v>51</v>
      </c>
      <c r="D90" s="23">
        <v>15</v>
      </c>
      <c r="E90" s="23" t="s">
        <v>52</v>
      </c>
      <c r="F90" s="23"/>
      <c r="G90" s="23"/>
      <c r="H90" s="23"/>
      <c r="I90" s="23">
        <f>B90*((100-D90)/100)</f>
        <v>425</v>
      </c>
      <c r="J90" s="23" t="s">
        <v>53</v>
      </c>
      <c r="K90" s="2"/>
    </row>
    <row r="91" spans="1:11" ht="18.75" x14ac:dyDescent="0.3">
      <c r="A91" s="23" t="s">
        <v>50</v>
      </c>
      <c r="B91" s="23">
        <f>I90</f>
        <v>425</v>
      </c>
      <c r="C91" s="23" t="s">
        <v>54</v>
      </c>
      <c r="D91" s="23">
        <v>25</v>
      </c>
      <c r="E91" s="23" t="s">
        <v>55</v>
      </c>
      <c r="F91" s="23"/>
      <c r="G91" s="23">
        <v>1000</v>
      </c>
      <c r="H91" s="23" t="s">
        <v>56</v>
      </c>
      <c r="I91" s="24">
        <f>B91*D91/G91</f>
        <v>10.625</v>
      </c>
      <c r="J91" s="23" t="s">
        <v>57</v>
      </c>
      <c r="K91" s="2"/>
    </row>
    <row r="92" spans="1:11" ht="18.75" x14ac:dyDescent="0.3">
      <c r="A92" s="23" t="s">
        <v>58</v>
      </c>
      <c r="B92" s="23">
        <v>20</v>
      </c>
      <c r="C92" s="23" t="s">
        <v>60</v>
      </c>
      <c r="D92" s="23"/>
      <c r="E92" s="23"/>
      <c r="F92" s="23"/>
      <c r="G92" s="23"/>
      <c r="H92" s="23"/>
      <c r="I92" s="23"/>
      <c r="J92" s="23"/>
      <c r="K92" s="2"/>
    </row>
    <row r="93" spans="1:11" ht="18.75" x14ac:dyDescent="0.3">
      <c r="A93" s="23" t="s">
        <v>59</v>
      </c>
      <c r="B93" s="23">
        <v>0.12</v>
      </c>
      <c r="C93" s="23" t="s">
        <v>60</v>
      </c>
      <c r="D93" s="23"/>
      <c r="E93" s="23"/>
      <c r="F93" s="23"/>
      <c r="G93" s="23"/>
      <c r="H93" s="23"/>
      <c r="I93" s="23"/>
      <c r="J93" s="23"/>
      <c r="K93" s="2"/>
    </row>
    <row r="94" spans="1:11" ht="15.75" x14ac:dyDescent="0.25">
      <c r="A94" s="23"/>
      <c r="B94" s="23" t="s">
        <v>61</v>
      </c>
      <c r="C94" s="23" t="s">
        <v>62</v>
      </c>
      <c r="D94" s="23"/>
      <c r="E94" s="23">
        <f>(B92*I91)+(B93*I90)</f>
        <v>263.5</v>
      </c>
      <c r="F94" s="23" t="s">
        <v>63</v>
      </c>
      <c r="G94" s="23"/>
      <c r="H94" s="23"/>
      <c r="I94" s="23"/>
      <c r="J94" s="23"/>
      <c r="K94" s="25"/>
    </row>
    <row r="95" spans="1:11" ht="15.75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5"/>
    </row>
    <row r="96" spans="1:11" ht="18.75" x14ac:dyDescent="0.25">
      <c r="A96" s="23"/>
      <c r="B96" s="23" t="s">
        <v>64</v>
      </c>
      <c r="C96" s="23"/>
      <c r="D96" s="23"/>
      <c r="E96" s="23"/>
      <c r="F96" s="23"/>
      <c r="G96" s="23">
        <v>0.6</v>
      </c>
      <c r="H96" s="23" t="s">
        <v>65</v>
      </c>
      <c r="I96" s="23">
        <f>G96*B90</f>
        <v>300</v>
      </c>
      <c r="J96" s="23" t="s">
        <v>66</v>
      </c>
      <c r="K96" s="25"/>
    </row>
    <row r="97" spans="1:11" ht="15.75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5"/>
    </row>
    <row r="98" spans="1:11" ht="15.75" x14ac:dyDescent="0.25">
      <c r="A98" s="23"/>
      <c r="B98" s="23" t="s">
        <v>67</v>
      </c>
      <c r="C98" s="23"/>
      <c r="D98" s="23"/>
      <c r="E98" s="23"/>
      <c r="F98" s="23"/>
      <c r="G98" s="23"/>
      <c r="H98" s="23"/>
      <c r="I98" s="23"/>
      <c r="J98" s="23"/>
      <c r="K98" s="25"/>
    </row>
    <row r="99" spans="1:11" ht="15.75" x14ac:dyDescent="0.25">
      <c r="A99" s="23"/>
      <c r="B99" s="23" t="s">
        <v>68</v>
      </c>
      <c r="C99" s="23"/>
      <c r="D99" s="23"/>
      <c r="E99" s="23"/>
      <c r="F99" s="23"/>
      <c r="G99" s="23"/>
      <c r="H99" s="23"/>
      <c r="I99" s="23"/>
      <c r="J99" s="23"/>
      <c r="K99" s="25"/>
    </row>
    <row r="100" spans="1:11" ht="15.75" x14ac:dyDescent="0.25">
      <c r="A100" s="23"/>
      <c r="B100" s="23" t="s">
        <v>69</v>
      </c>
      <c r="C100" s="23" t="s">
        <v>70</v>
      </c>
      <c r="D100" s="23">
        <v>200</v>
      </c>
      <c r="E100" s="23" t="s">
        <v>66</v>
      </c>
      <c r="F100" s="23"/>
      <c r="G100" s="23"/>
      <c r="H100" s="23"/>
      <c r="I100" s="23"/>
      <c r="J100" s="23"/>
      <c r="K100" s="25"/>
    </row>
    <row r="101" spans="1:11" ht="15.75" x14ac:dyDescent="0.25">
      <c r="A101" s="23"/>
      <c r="B101" s="23" t="s">
        <v>71</v>
      </c>
      <c r="C101" s="23"/>
      <c r="D101" s="23"/>
      <c r="E101" s="23"/>
      <c r="F101" s="23"/>
      <c r="G101" s="23"/>
      <c r="H101" s="23"/>
      <c r="I101" s="23"/>
      <c r="J101" s="23"/>
      <c r="K101" s="25"/>
    </row>
    <row r="102" spans="1:11" ht="15.75" x14ac:dyDescent="0.25">
      <c r="A102" s="23"/>
      <c r="B102" s="23" t="s">
        <v>72</v>
      </c>
      <c r="C102" s="23"/>
      <c r="D102" s="23"/>
      <c r="E102" s="23"/>
      <c r="F102" s="23"/>
      <c r="G102" s="23"/>
      <c r="H102" s="23"/>
      <c r="I102" s="23"/>
      <c r="J102" s="23"/>
      <c r="K102" s="25"/>
    </row>
    <row r="103" spans="1:11" ht="15.75" x14ac:dyDescent="0.25">
      <c r="A103" s="23"/>
      <c r="B103" s="23">
        <f>I96</f>
        <v>300</v>
      </c>
      <c r="C103" s="23" t="s">
        <v>73</v>
      </c>
      <c r="D103" s="23"/>
      <c r="E103" s="23"/>
      <c r="F103" s="23"/>
      <c r="G103" s="23"/>
      <c r="H103" s="23"/>
      <c r="I103" s="23"/>
      <c r="J103" s="23"/>
      <c r="K103" s="25"/>
    </row>
    <row r="104" spans="1:11" ht="15.75" x14ac:dyDescent="0.25">
      <c r="A104" s="23"/>
      <c r="C104" s="23"/>
      <c r="D104" s="23"/>
      <c r="E104" s="23"/>
      <c r="F104" s="23"/>
      <c r="G104" s="23"/>
      <c r="H104" s="23"/>
      <c r="I104" s="23"/>
      <c r="J104" s="23"/>
      <c r="K104" s="25"/>
    </row>
    <row r="105" spans="1:11" ht="18.75" x14ac:dyDescent="0.3">
      <c r="A105" s="5"/>
      <c r="B105" s="17" t="s">
        <v>47</v>
      </c>
      <c r="C105" s="18"/>
      <c r="D105" s="18"/>
      <c r="E105" s="18"/>
      <c r="F105" s="18"/>
      <c r="G105" s="18"/>
      <c r="H105" s="18"/>
      <c r="I105" s="18"/>
      <c r="J105" s="2"/>
      <c r="K105" s="2"/>
    </row>
    <row r="106" spans="1:11" ht="18.75" x14ac:dyDescent="0.3">
      <c r="A106" s="5"/>
      <c r="B106" s="18"/>
      <c r="C106" s="18"/>
      <c r="D106" s="18"/>
      <c r="E106" s="18"/>
      <c r="F106" s="18"/>
      <c r="G106" s="18"/>
      <c r="H106" s="18"/>
      <c r="I106" s="18"/>
      <c r="J106" s="2"/>
      <c r="K106" s="2"/>
    </row>
    <row r="107" spans="1:11" ht="37.5" x14ac:dyDescent="0.3">
      <c r="A107" s="5"/>
      <c r="B107" s="8">
        <v>97</v>
      </c>
      <c r="C107" s="7" t="s">
        <v>18</v>
      </c>
      <c r="D107" s="8">
        <v>75</v>
      </c>
      <c r="E107" s="7" t="s">
        <v>19</v>
      </c>
      <c r="F107" s="9" t="s">
        <v>20</v>
      </c>
      <c r="G107" s="9">
        <f>B107-D107</f>
        <v>22</v>
      </c>
      <c r="H107" s="9" t="s">
        <v>21</v>
      </c>
      <c r="I107" s="7"/>
      <c r="J107" s="2"/>
      <c r="K107" s="2"/>
    </row>
    <row r="108" spans="1:11" ht="18.75" x14ac:dyDescent="0.3">
      <c r="A108" s="5"/>
      <c r="B108" s="8">
        <v>97</v>
      </c>
      <c r="C108" s="5" t="s">
        <v>22</v>
      </c>
      <c r="D108" s="8"/>
      <c r="E108" s="7"/>
      <c r="F108" s="9"/>
      <c r="G108" s="9">
        <v>1.1000000000000001</v>
      </c>
      <c r="H108" s="9"/>
      <c r="I108" s="7"/>
      <c r="J108" s="2"/>
      <c r="K108" s="2"/>
    </row>
    <row r="109" spans="1:11" ht="18.75" x14ac:dyDescent="0.3">
      <c r="A109" s="5"/>
      <c r="B109" s="2"/>
      <c r="C109" s="2"/>
      <c r="D109" s="6"/>
      <c r="E109" s="6"/>
      <c r="F109" s="6"/>
      <c r="G109" s="6"/>
      <c r="H109" s="6"/>
      <c r="I109" s="6"/>
      <c r="J109" s="2"/>
      <c r="K109" s="2"/>
    </row>
    <row r="110" spans="1:11" ht="22.5" x14ac:dyDescent="0.3">
      <c r="A110" s="5"/>
      <c r="B110" s="2" t="s">
        <v>33</v>
      </c>
      <c r="C110" s="2"/>
      <c r="D110" s="6"/>
      <c r="E110" s="6"/>
      <c r="F110" s="6"/>
      <c r="H110" s="10">
        <f>B90*10</f>
        <v>5000</v>
      </c>
      <c r="I110" s="5" t="s">
        <v>32</v>
      </c>
      <c r="K110" s="2"/>
    </row>
    <row r="111" spans="1:11" ht="18.75" x14ac:dyDescent="0.3">
      <c r="A111" s="5"/>
      <c r="B111" s="2">
        <v>0.6</v>
      </c>
      <c r="C111" s="2" t="s">
        <v>45</v>
      </c>
      <c r="D111" s="6"/>
      <c r="E111" s="6"/>
      <c r="F111" s="6"/>
      <c r="H111" s="10">
        <f>(H110*B111)/60</f>
        <v>50</v>
      </c>
      <c r="I111" s="2" t="s">
        <v>34</v>
      </c>
      <c r="K111" s="2"/>
    </row>
    <row r="112" spans="1:11" ht="18.75" x14ac:dyDescent="0.3">
      <c r="A112" s="5"/>
      <c r="B112" s="2" t="s">
        <v>108</v>
      </c>
      <c r="C112" s="2"/>
      <c r="D112" s="6"/>
      <c r="E112" s="6"/>
      <c r="F112" s="6"/>
      <c r="G112" s="6"/>
      <c r="H112" s="10">
        <v>0</v>
      </c>
      <c r="I112" s="10" t="s">
        <v>109</v>
      </c>
      <c r="J112" s="2"/>
      <c r="K112" s="2"/>
    </row>
    <row r="113" spans="1:13" ht="18.75" x14ac:dyDescent="0.3">
      <c r="A113" s="5"/>
      <c r="B113" s="2"/>
      <c r="C113" s="2" t="s">
        <v>35</v>
      </c>
      <c r="D113" s="6"/>
      <c r="E113" s="6"/>
      <c r="F113" s="6"/>
      <c r="G113" s="10">
        <v>10</v>
      </c>
      <c r="H113" s="2" t="s">
        <v>34</v>
      </c>
      <c r="I113" s="2" t="s">
        <v>119</v>
      </c>
      <c r="L113" s="3">
        <f>H111+G113</f>
        <v>60</v>
      </c>
      <c r="M113" s="2" t="s">
        <v>34</v>
      </c>
    </row>
    <row r="114" spans="1:13" ht="18.75" x14ac:dyDescent="0.3">
      <c r="A114" s="5"/>
      <c r="B114" s="2"/>
      <c r="C114" s="2"/>
      <c r="D114" s="6"/>
      <c r="E114" s="6"/>
      <c r="F114" s="6"/>
      <c r="G114" s="6"/>
      <c r="H114" s="10"/>
      <c r="I114" s="2"/>
      <c r="J114" s="2"/>
      <c r="K114" s="2"/>
    </row>
    <row r="115" spans="1:13" ht="18.75" x14ac:dyDescent="0.3">
      <c r="A115" s="5"/>
      <c r="B115" s="2" t="s">
        <v>113</v>
      </c>
      <c r="C115" s="2"/>
      <c r="D115" s="6"/>
      <c r="E115" s="6"/>
      <c r="F115" s="10">
        <f>B103</f>
        <v>300</v>
      </c>
      <c r="G115" s="2" t="s">
        <v>112</v>
      </c>
      <c r="J115" s="2"/>
      <c r="K115" s="2"/>
    </row>
    <row r="116" spans="1:13" ht="18.75" x14ac:dyDescent="0.3">
      <c r="A116" s="5"/>
      <c r="B116" s="2"/>
      <c r="C116" s="2"/>
      <c r="D116" s="6"/>
      <c r="E116" s="6"/>
      <c r="F116" s="3">
        <f>F115-L113</f>
        <v>240</v>
      </c>
      <c r="G116" s="2" t="s">
        <v>110</v>
      </c>
      <c r="J116" s="2"/>
      <c r="K116" s="2"/>
    </row>
    <row r="117" spans="1:13" ht="18.75" x14ac:dyDescent="0.3">
      <c r="A117" s="5"/>
      <c r="B117" s="2" t="s">
        <v>23</v>
      </c>
      <c r="C117" s="2"/>
      <c r="D117" s="6"/>
      <c r="E117" s="6"/>
      <c r="F117" s="6"/>
      <c r="G117" s="6"/>
      <c r="H117" s="6"/>
      <c r="I117" s="6"/>
      <c r="J117" s="2"/>
      <c r="K117" s="2"/>
    </row>
    <row r="118" spans="1:13" ht="8.25" customHeight="1" x14ac:dyDescent="0.3">
      <c r="A118" s="5"/>
      <c r="B118" s="2"/>
      <c r="C118" s="2"/>
      <c r="D118" s="6"/>
      <c r="E118" s="6"/>
      <c r="F118" s="6"/>
      <c r="G118" s="6"/>
      <c r="H118" s="6"/>
      <c r="I118" s="6"/>
      <c r="J118" s="2"/>
      <c r="K118" s="2"/>
    </row>
    <row r="119" spans="1:13" ht="18.75" x14ac:dyDescent="0.3">
      <c r="A119" s="5"/>
      <c r="B119" s="2"/>
      <c r="C119" s="2"/>
      <c r="D119" s="6"/>
      <c r="E119" s="6"/>
      <c r="F119" s="6"/>
      <c r="G119" s="6"/>
      <c r="I119" s="50">
        <f>(F115)*G108*G107</f>
        <v>7260</v>
      </c>
      <c r="J119" s="35" t="s">
        <v>14</v>
      </c>
    </row>
    <row r="120" spans="1:13" ht="18.75" x14ac:dyDescent="0.3">
      <c r="A120" s="5"/>
      <c r="B120" s="2"/>
      <c r="C120" s="2"/>
      <c r="D120" s="6"/>
      <c r="E120" s="6"/>
      <c r="F120" s="6"/>
      <c r="G120" s="6"/>
      <c r="H120" s="6"/>
      <c r="I120" s="6"/>
      <c r="J120" s="2"/>
      <c r="K120" s="2"/>
    </row>
    <row r="121" spans="1:13" ht="18.75" x14ac:dyDescent="0.3">
      <c r="A121" s="15" t="s">
        <v>37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2"/>
    </row>
    <row r="122" spans="1:13" ht="18.75" x14ac:dyDescent="0.3">
      <c r="A122" s="5"/>
      <c r="B122" s="3">
        <f>I91</f>
        <v>10.625</v>
      </c>
      <c r="C122" s="19" t="s">
        <v>36</v>
      </c>
      <c r="D122" s="20"/>
      <c r="E122" s="20"/>
      <c r="F122" s="20"/>
      <c r="G122" s="20"/>
      <c r="H122" s="20"/>
      <c r="I122" s="20"/>
      <c r="J122" s="2"/>
      <c r="K122" s="2"/>
    </row>
    <row r="123" spans="1:13" ht="18.75" x14ac:dyDescent="0.3">
      <c r="A123" s="5"/>
      <c r="B123" s="2"/>
      <c r="C123" s="20"/>
      <c r="D123" s="20"/>
      <c r="E123" s="20"/>
      <c r="F123" s="20"/>
      <c r="G123" s="20"/>
      <c r="H123" s="20"/>
      <c r="I123" s="20"/>
      <c r="J123" s="2"/>
      <c r="K123" s="2"/>
    </row>
    <row r="124" spans="1:13" ht="18.75" x14ac:dyDescent="0.3">
      <c r="A124" s="5"/>
      <c r="B124" s="35" t="s">
        <v>29</v>
      </c>
      <c r="C124" s="35"/>
      <c r="D124" s="35"/>
      <c r="E124" s="35"/>
      <c r="F124" s="35"/>
      <c r="G124" s="35"/>
      <c r="H124" s="38"/>
      <c r="I124" s="36">
        <f>B122*325</f>
        <v>3453.125</v>
      </c>
      <c r="J124" s="35" t="s">
        <v>14</v>
      </c>
    </row>
    <row r="125" spans="1:13" ht="18.75" x14ac:dyDescent="0.3">
      <c r="A125" s="15" t="s">
        <v>37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2"/>
    </row>
    <row r="126" spans="1:13" ht="18.75" x14ac:dyDescent="0.3">
      <c r="A126" s="5"/>
      <c r="B126" s="5" t="s">
        <v>40</v>
      </c>
      <c r="C126" s="2"/>
      <c r="D126" s="2"/>
      <c r="E126" s="2"/>
      <c r="F126" s="2"/>
      <c r="G126" s="2"/>
      <c r="H126" s="3"/>
      <c r="I126" s="2"/>
      <c r="J126" s="2"/>
      <c r="K126" s="2"/>
    </row>
    <row r="127" spans="1:13" ht="18.75" x14ac:dyDescent="0.3">
      <c r="A127" s="5"/>
      <c r="B127" s="2" t="s">
        <v>39</v>
      </c>
      <c r="C127" s="2"/>
      <c r="D127" s="2"/>
      <c r="E127" s="2"/>
      <c r="F127" s="2"/>
      <c r="G127" s="2"/>
      <c r="H127" s="3">
        <v>0</v>
      </c>
      <c r="I127" s="2" t="s">
        <v>14</v>
      </c>
      <c r="J127" s="2"/>
      <c r="K127" s="2"/>
    </row>
    <row r="128" spans="1:13" ht="18.75" x14ac:dyDescent="0.3">
      <c r="A128" s="5"/>
      <c r="B128" s="2" t="s">
        <v>42</v>
      </c>
      <c r="C128" s="2"/>
      <c r="D128" s="2"/>
      <c r="E128" s="2"/>
      <c r="F128" s="2"/>
      <c r="G128" s="2"/>
      <c r="H128" s="3">
        <v>0</v>
      </c>
      <c r="I128" s="2" t="s">
        <v>14</v>
      </c>
      <c r="J128" s="2"/>
      <c r="K128" s="2"/>
    </row>
    <row r="129" spans="1:11" ht="18.75" x14ac:dyDescent="0.3">
      <c r="A129" s="13"/>
      <c r="B129" s="2"/>
      <c r="C129" s="2"/>
      <c r="D129" s="2"/>
      <c r="E129" s="2"/>
      <c r="F129" s="2"/>
      <c r="G129" s="2"/>
      <c r="H129" s="3"/>
      <c r="I129" s="2"/>
      <c r="J129" s="2"/>
      <c r="K129" s="2"/>
    </row>
    <row r="130" spans="1:11" ht="18.75" x14ac:dyDescent="0.3">
      <c r="A130" s="13"/>
      <c r="B130" s="35" t="s">
        <v>111</v>
      </c>
      <c r="C130" s="35"/>
      <c r="D130" s="35"/>
      <c r="E130" s="35"/>
      <c r="F130" s="35"/>
      <c r="G130" s="35"/>
      <c r="H130" s="36"/>
      <c r="I130" s="36">
        <f>H127+H128</f>
        <v>0</v>
      </c>
      <c r="J130" s="35" t="s">
        <v>14</v>
      </c>
      <c r="K130" s="2"/>
    </row>
    <row r="131" spans="1:11" ht="18.75" x14ac:dyDescent="0.3">
      <c r="A131" s="15" t="s">
        <v>37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2"/>
    </row>
    <row r="132" spans="1:11" ht="18.75" x14ac:dyDescent="0.3">
      <c r="A132" s="5"/>
      <c r="B132" s="35" t="s">
        <v>31</v>
      </c>
      <c r="C132" s="51"/>
      <c r="D132" s="51"/>
      <c r="E132" s="51"/>
      <c r="F132" s="51"/>
      <c r="G132" s="51"/>
      <c r="H132" s="38"/>
      <c r="I132" s="50">
        <f>I119+I124+I130</f>
        <v>10713.125</v>
      </c>
      <c r="J132" s="35" t="s">
        <v>14</v>
      </c>
      <c r="K132" s="2"/>
    </row>
    <row r="133" spans="1:11" ht="18.75" x14ac:dyDescent="0.3">
      <c r="A133" s="15" t="s">
        <v>37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2"/>
    </row>
    <row r="134" spans="1:11" ht="18.75" x14ac:dyDescent="0.3">
      <c r="A134" s="5"/>
      <c r="B134" s="12" t="s">
        <v>15</v>
      </c>
      <c r="C134" s="12"/>
      <c r="D134" s="12"/>
      <c r="E134" s="12"/>
      <c r="F134" s="12"/>
      <c r="G134" s="2"/>
      <c r="H134" s="11">
        <f>(I83+I132)/12000</f>
        <v>2.9675270833333331</v>
      </c>
      <c r="I134" s="12" t="s">
        <v>16</v>
      </c>
      <c r="J134" s="12"/>
      <c r="K134" s="2"/>
    </row>
    <row r="135" spans="1:11" ht="18.75" x14ac:dyDescent="0.3">
      <c r="A135" s="21" t="s">
        <v>37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"/>
    </row>
    <row r="136" spans="1:11" ht="18.75" x14ac:dyDescent="0.3">
      <c r="A136" s="21" t="s">
        <v>37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"/>
    </row>
    <row r="137" spans="1:11" ht="18.75" x14ac:dyDescent="0.3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</row>
    <row r="138" spans="1:11" ht="18.75" x14ac:dyDescent="0.3">
      <c r="A138" s="21" t="s">
        <v>37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"/>
    </row>
    <row r="139" spans="1:11" ht="18.75" x14ac:dyDescent="0.3">
      <c r="A139" s="21" t="s">
        <v>37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"/>
    </row>
    <row r="140" spans="1:11" ht="18.75" x14ac:dyDescent="0.3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</row>
    <row r="141" spans="1:11" x14ac:dyDescent="0.25">
      <c r="H141"/>
    </row>
    <row r="142" spans="1:11" x14ac:dyDescent="0.25">
      <c r="H142"/>
    </row>
    <row r="143" spans="1:11" x14ac:dyDescent="0.25">
      <c r="H143"/>
    </row>
    <row r="144" spans="1:11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</sheetData>
  <mergeCells count="21">
    <mergeCell ref="A48:J48"/>
    <mergeCell ref="A57:J57"/>
    <mergeCell ref="A74:J74"/>
    <mergeCell ref="A80:J80"/>
    <mergeCell ref="E51:I52"/>
    <mergeCell ref="A133:J133"/>
    <mergeCell ref="A135:J135"/>
    <mergeCell ref="A136:J136"/>
    <mergeCell ref="A138:J138"/>
    <mergeCell ref="B105:I106"/>
    <mergeCell ref="A139:J139"/>
    <mergeCell ref="A61:J61"/>
    <mergeCell ref="C122:I123"/>
    <mergeCell ref="A82:J82"/>
    <mergeCell ref="A84:J84"/>
    <mergeCell ref="A86:J86"/>
    <mergeCell ref="A88:J88"/>
    <mergeCell ref="A121:J121"/>
    <mergeCell ref="A131:J131"/>
    <mergeCell ref="A65:J65"/>
    <mergeCell ref="A125:J125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2019-02-20T18:30:53Z</dcterms:modified>
</cp:coreProperties>
</file>