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filterPrivacy="1"/>
  <xr:revisionPtr revIDLastSave="0" documentId="13_ncr:1_{B1E45293-5D52-4214-9A93-4321CD2BAC9D}" xr6:coauthVersionLast="41" xr6:coauthVersionMax="41" xr10:uidLastSave="{00000000-0000-0000-0000-000000000000}"/>
  <bookViews>
    <workbookView xWindow="690" yWindow="150" windowWidth="22395" windowHeight="14550" firstSheet="1" activeTab="2" xr2:uid="{00000000-000D-0000-FFFF-FFFF00000000}"/>
  </bookViews>
  <sheets>
    <sheet name="Garage Door Opening Steel Beam" sheetId="1" r:id="rId1"/>
    <sheet name="Botton Level Beam Below Kitchen" sheetId="3" r:id="rId2"/>
    <sheet name="2nd Level Beam Above Kitchen " sheetId="4" r:id="rId3"/>
    <sheet name="Load Combinations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K129" i="4"/>
  <c r="K128" i="4"/>
  <c r="K125" i="4"/>
  <c r="K126" i="4" s="1"/>
  <c r="B1" i="2" s="1"/>
  <c r="I126" i="4"/>
  <c r="I96" i="4"/>
  <c r="K96" i="4" s="1"/>
  <c r="I129" i="4"/>
  <c r="K124" i="4"/>
  <c r="K123" i="4"/>
  <c r="G122" i="4"/>
  <c r="K122" i="4" s="1"/>
  <c r="G121" i="4"/>
  <c r="K121" i="4" s="1"/>
  <c r="G120" i="4"/>
  <c r="K120" i="4" s="1"/>
  <c r="K119" i="4"/>
  <c r="K118" i="4"/>
  <c r="I101" i="4"/>
  <c r="K100" i="4"/>
  <c r="K101" i="4" s="1"/>
  <c r="I98" i="4"/>
  <c r="K95" i="4"/>
  <c r="K94" i="4"/>
  <c r="G94" i="4"/>
  <c r="K93" i="4"/>
  <c r="G93" i="4"/>
  <c r="K92" i="4"/>
  <c r="G92" i="4"/>
  <c r="K91" i="4"/>
  <c r="K90" i="4"/>
  <c r="G66" i="4"/>
  <c r="K66" i="4" s="1"/>
  <c r="G65" i="4"/>
  <c r="K65" i="4" s="1"/>
  <c r="N52" i="4"/>
  <c r="K46" i="4"/>
  <c r="K40" i="4"/>
  <c r="G35" i="4"/>
  <c r="K35" i="4" s="1"/>
  <c r="K21" i="4"/>
  <c r="G14" i="4"/>
  <c r="K14" i="4" s="1"/>
  <c r="K26" i="3"/>
  <c r="K14" i="3"/>
  <c r="G14" i="3"/>
  <c r="A52" i="4"/>
  <c r="K42" i="4"/>
  <c r="K37" i="4"/>
  <c r="N49" i="4"/>
  <c r="G36" i="4"/>
  <c r="K34" i="4"/>
  <c r="K33" i="4"/>
  <c r="P26" i="3"/>
  <c r="G15" i="3"/>
  <c r="G15" i="4"/>
  <c r="I74" i="4"/>
  <c r="I73" i="4"/>
  <c r="K73" i="4" s="1"/>
  <c r="I71" i="4"/>
  <c r="I69" i="4"/>
  <c r="K69" i="4" s="1"/>
  <c r="K68" i="4"/>
  <c r="G67" i="4"/>
  <c r="I64" i="4"/>
  <c r="K64" i="4" s="1"/>
  <c r="I63" i="4"/>
  <c r="K63" i="4" s="1"/>
  <c r="N28" i="4"/>
  <c r="K16" i="4"/>
  <c r="K13" i="4"/>
  <c r="K12" i="4"/>
  <c r="K132" i="4" l="1"/>
  <c r="K97" i="4"/>
  <c r="K98" i="4" s="1"/>
  <c r="K74" i="4"/>
  <c r="K67" i="4"/>
  <c r="K36" i="4"/>
  <c r="N46" i="4"/>
  <c r="K15" i="4"/>
  <c r="K25" i="4" s="1"/>
  <c r="N25" i="4" s="1"/>
  <c r="K45" i="3"/>
  <c r="K104" i="4" l="1"/>
  <c r="K70" i="4"/>
  <c r="K71" i="4" s="1"/>
  <c r="K19" i="4"/>
  <c r="N29" i="3"/>
  <c r="G44" i="3"/>
  <c r="G43" i="3"/>
  <c r="I50" i="3"/>
  <c r="K50" i="3" s="1"/>
  <c r="I51" i="3"/>
  <c r="I22" i="3"/>
  <c r="K22" i="3" s="1"/>
  <c r="I17" i="3"/>
  <c r="K17" i="3" s="1"/>
  <c r="I16" i="3"/>
  <c r="I15" i="3"/>
  <c r="I13" i="3"/>
  <c r="K13" i="3" s="1"/>
  <c r="I12" i="3"/>
  <c r="K12" i="3" s="1"/>
  <c r="G16" i="3"/>
  <c r="K15" i="3"/>
  <c r="K77" i="4" l="1"/>
  <c r="K16" i="3"/>
  <c r="K20" i="3" s="1"/>
  <c r="I46" i="3"/>
  <c r="K46" i="3" s="1"/>
  <c r="I42" i="3"/>
  <c r="K42" i="3" s="1"/>
  <c r="I41" i="3"/>
  <c r="K41" i="3" s="1"/>
  <c r="I44" i="3"/>
  <c r="K44" i="3" s="1"/>
  <c r="K51" i="3"/>
  <c r="I43" i="3"/>
  <c r="K43" i="3" s="1"/>
  <c r="I48" i="3"/>
  <c r="Q94" i="1"/>
  <c r="N97" i="1"/>
  <c r="K66" i="1"/>
  <c r="K77" i="1"/>
  <c r="G57" i="1"/>
  <c r="G56" i="1"/>
  <c r="J52" i="1"/>
  <c r="I58" i="1" s="1"/>
  <c r="K58" i="1" s="1"/>
  <c r="J51" i="1"/>
  <c r="I63" i="1" s="1"/>
  <c r="N42" i="1"/>
  <c r="G28" i="1"/>
  <c r="G29" i="1"/>
  <c r="K20" i="1"/>
  <c r="G16" i="1"/>
  <c r="G85" i="1"/>
  <c r="G84" i="1"/>
  <c r="G18" i="1"/>
  <c r="L6" i="1"/>
  <c r="I32" i="1" s="1"/>
  <c r="K32" i="1" s="1"/>
  <c r="L5" i="1"/>
  <c r="I18" i="1" s="1"/>
  <c r="L4" i="1"/>
  <c r="I85" i="1" s="1"/>
  <c r="N26" i="3" l="1"/>
  <c r="S26" i="3" s="1"/>
  <c r="K47" i="3"/>
  <c r="K48" i="3" s="1"/>
  <c r="I62" i="1"/>
  <c r="K62" i="1" s="1"/>
  <c r="K63" i="1"/>
  <c r="I60" i="1"/>
  <c r="I57" i="1"/>
  <c r="K57" i="1" s="1"/>
  <c r="I55" i="1"/>
  <c r="K55" i="1" s="1"/>
  <c r="I28" i="1"/>
  <c r="K28" i="1" s="1"/>
  <c r="I29" i="1"/>
  <c r="K29" i="1" s="1"/>
  <c r="I56" i="1"/>
  <c r="K56" i="1" s="1"/>
  <c r="I26" i="1"/>
  <c r="K26" i="1" s="1"/>
  <c r="I30" i="1"/>
  <c r="K30" i="1" s="1"/>
  <c r="K18" i="1"/>
  <c r="I27" i="1"/>
  <c r="K27" i="1" s="1"/>
  <c r="I54" i="1"/>
  <c r="K54" i="1" s="1"/>
  <c r="I86" i="1"/>
  <c r="K86" i="1" s="1"/>
  <c r="I16" i="1"/>
  <c r="K16" i="1" s="1"/>
  <c r="I19" i="1"/>
  <c r="K19" i="1" s="1"/>
  <c r="I22" i="1"/>
  <c r="K22" i="1" s="1"/>
  <c r="K39" i="1" s="1"/>
  <c r="K85" i="1"/>
  <c r="I88" i="1"/>
  <c r="K88" i="1" s="1"/>
  <c r="K91" i="1" s="1"/>
  <c r="I17" i="1"/>
  <c r="K17" i="1" s="1"/>
  <c r="I84" i="1"/>
  <c r="K84" i="1" s="1"/>
  <c r="K54" i="3" l="1"/>
  <c r="K90" i="1"/>
  <c r="K59" i="1"/>
  <c r="K60" i="1" s="1"/>
  <c r="K37" i="1"/>
  <c r="N39" i="1"/>
  <c r="G35" i="2" l="1"/>
  <c r="K94" i="1"/>
  <c r="N94" i="1" s="1"/>
  <c r="N37" i="1"/>
  <c r="N40" i="1" s="1"/>
  <c r="G28" i="2"/>
  <c r="G36" i="2"/>
  <c r="G24" i="2"/>
  <c r="G32" i="2"/>
  <c r="G29" i="2"/>
  <c r="G14" i="2"/>
  <c r="G18" i="2"/>
  <c r="G15" i="2"/>
  <c r="G25" i="2"/>
  <c r="G16" i="2"/>
  <c r="G22" i="2" l="1"/>
  <c r="G33" i="2"/>
  <c r="G19" i="2"/>
  <c r="G21" i="2"/>
  <c r="G23" i="2"/>
  <c r="G20" i="2"/>
  <c r="G26" i="2"/>
  <c r="G17" i="2"/>
  <c r="G27" i="2"/>
  <c r="G34" i="2"/>
</calcChain>
</file>

<file path=xl/sharedStrings.xml><?xml version="1.0" encoding="utf-8"?>
<sst xmlns="http://schemas.openxmlformats.org/spreadsheetml/2006/main" count="602" uniqueCount="143">
  <si>
    <t>This sheet calculates the estimated loads on the steel beam that will be over the garage door opening.</t>
  </si>
  <si>
    <t xml:space="preserve">There is a wood beam supporting 1st floor floor-joist that intersects this beam </t>
  </si>
  <si>
    <t>Asphaltic shingles (2 layers)</t>
  </si>
  <si>
    <t>Roof Decking</t>
  </si>
  <si>
    <t>1st Living Floor Loads:</t>
  </si>
  <si>
    <t>Roof Live Loads:</t>
  </si>
  <si>
    <t>Insulation R30</t>
  </si>
  <si>
    <t>psf    x</t>
  </si>
  <si>
    <t>Maximum Roof Span to Support</t>
  </si>
  <si>
    <t>Maximum 2nd Level Living Floor/Attic Span to Support</t>
  </si>
  <si>
    <t>Maximum 1st Level Living Floor Span to Support</t>
  </si>
  <si>
    <t>Attic Live Loads:</t>
  </si>
  <si>
    <t>ft</t>
  </si>
  <si>
    <t>ft     /</t>
  </si>
  <si>
    <t>=</t>
  </si>
  <si>
    <t>Electrical/Mechanical Allowances</t>
  </si>
  <si>
    <t>2x6 rafters @ 24" o.c.(convert loads to 12" o.c.)</t>
  </si>
  <si>
    <t>plf    x</t>
  </si>
  <si>
    <t>plf</t>
  </si>
  <si>
    <t>ft       =</t>
  </si>
  <si>
    <t>Flooring, Ceramic Tile (convert loads to 12" o.c.)</t>
  </si>
  <si>
    <t>**************************************************************************************************************************</t>
  </si>
  <si>
    <t>ft  tall   =</t>
  </si>
  <si>
    <t>Beam Span with floor Loads</t>
  </si>
  <si>
    <t>Open Beam Span with Exterior Wall Loads</t>
  </si>
  <si>
    <t>Intersecting Beam Loads (SEE BELOW)</t>
  </si>
  <si>
    <t>Exterior 2x6 Stud Wall w/ Insulation &amp; w/Hardie</t>
  </si>
  <si>
    <t>2nd Living Floor/Attic Dead Loads:</t>
  </si>
  <si>
    <t>Ceiling/Floor I-Joist 16" o.c. (convert loads to 12" o.c.)</t>
  </si>
  <si>
    <t>Ceiling/Floor 2x8 Joist 16" o.c. (convert loads to 12" o.c.)</t>
  </si>
  <si>
    <t>Interior 2x4 Stud Wall w/Gypsum</t>
  </si>
  <si>
    <t>Gypsum Ceiling Below</t>
  </si>
  <si>
    <t>1/2" Plywood Celing Below</t>
  </si>
  <si>
    <t>Insulation R30 Below</t>
  </si>
  <si>
    <t>Living Floor Live Loads:</t>
  </si>
  <si>
    <t>Beam Span w/o floor Loads</t>
  </si>
  <si>
    <t>Dead Load</t>
  </si>
  <si>
    <t>Live Load</t>
  </si>
  <si>
    <t>Wind Load</t>
  </si>
  <si>
    <t>Water or Fluid</t>
  </si>
  <si>
    <t>Roof Live Load</t>
  </si>
  <si>
    <t>Snow Load</t>
  </si>
  <si>
    <t>Rain Load</t>
  </si>
  <si>
    <t>EarthQuake</t>
  </si>
  <si>
    <t>H = Lateral Earth</t>
  </si>
  <si>
    <t>T= Temp Exp/Cont</t>
  </si>
  <si>
    <t>LRFD 2012 IBC</t>
  </si>
  <si>
    <t>Eqn 16-1</t>
  </si>
  <si>
    <t>1.4(D+F)</t>
  </si>
  <si>
    <r>
      <t xml:space="preserve"> </t>
    </r>
    <r>
      <rPr>
        <i/>
        <sz val="10"/>
        <rFont val="Arial"/>
        <family val="2"/>
      </rPr>
      <t>f</t>
    </r>
    <r>
      <rPr>
        <vertAlign val="subscript"/>
        <sz val="10"/>
        <rFont val="Arial"/>
        <family val="2"/>
      </rPr>
      <t>1</t>
    </r>
    <r>
      <rPr>
        <sz val="11"/>
        <color theme="1"/>
        <rFont val="Calibri"/>
        <family val="2"/>
        <scheme val="minor"/>
      </rPr>
      <t>= 1 for floors in places of public assembly, for live loads in excess of 100#/ft</t>
    </r>
    <r>
      <rPr>
        <vertAlign val="superscript"/>
        <sz val="10"/>
        <rFont val="Arial"/>
        <family val="2"/>
      </rPr>
      <t>2</t>
    </r>
    <r>
      <rPr>
        <sz val="11"/>
        <color theme="1"/>
        <rFont val="Calibri"/>
        <family val="2"/>
        <scheme val="minor"/>
      </rPr>
      <t xml:space="preserve"> and for parking garage live load</t>
    </r>
  </si>
  <si>
    <t>Eqn 16-2</t>
  </si>
  <si>
    <r>
      <t>1.2(D+F+T) + 1.6(L+H) + 0.5(L</t>
    </r>
    <r>
      <rPr>
        <vertAlign val="subscript"/>
        <sz val="10"/>
        <rFont val="Arial"/>
        <family val="2"/>
      </rPr>
      <t>r</t>
    </r>
    <r>
      <rPr>
        <sz val="11"/>
        <color theme="1"/>
        <rFont val="Calibri"/>
        <family val="2"/>
        <scheme val="minor"/>
      </rPr>
      <t xml:space="preserve"> or S or R)</t>
    </r>
  </si>
  <si>
    <t>1.2(D+F+T) + 1.6(L+H) + 0.5( S )</t>
  </si>
  <si>
    <r>
      <t>1.2(D+F+T) + 1.6(L+H) + 0.5(</t>
    </r>
    <r>
      <rPr>
        <sz val="11"/>
        <color theme="1"/>
        <rFont val="Calibri"/>
        <family val="2"/>
        <scheme val="minor"/>
      </rPr>
      <t xml:space="preserve"> R)</t>
    </r>
  </si>
  <si>
    <t>Eqn 16-3</t>
  </si>
  <si>
    <r>
      <t>1.2D + 1.6(L</t>
    </r>
    <r>
      <rPr>
        <vertAlign val="subscript"/>
        <sz val="10"/>
        <rFont val="Arial"/>
        <family val="2"/>
      </rPr>
      <t>r</t>
    </r>
    <r>
      <rPr>
        <sz val="11"/>
        <color theme="1"/>
        <rFont val="Calibri"/>
        <family val="2"/>
        <scheme val="minor"/>
      </rPr>
      <t xml:space="preserve"> or S or R) + ( </t>
    </r>
    <r>
      <rPr>
        <i/>
        <sz val="10"/>
        <rFont val="Arial"/>
        <family val="2"/>
      </rPr>
      <t>f</t>
    </r>
    <r>
      <rPr>
        <vertAlign val="subscript"/>
        <sz val="10"/>
        <rFont val="Arial"/>
        <family val="2"/>
      </rPr>
      <t>1</t>
    </r>
    <r>
      <rPr>
        <sz val="11"/>
        <color theme="1"/>
        <rFont val="Calibri"/>
        <family val="2"/>
        <scheme val="minor"/>
      </rPr>
      <t>L or 0.8W)</t>
    </r>
  </si>
  <si>
    <r>
      <t xml:space="preserve"> </t>
    </r>
    <r>
      <rPr>
        <i/>
        <sz val="10"/>
        <rFont val="Arial"/>
        <family val="2"/>
      </rPr>
      <t>f</t>
    </r>
    <r>
      <rPr>
        <vertAlign val="subscript"/>
        <sz val="10"/>
        <rFont val="Arial"/>
        <family val="2"/>
      </rPr>
      <t>1</t>
    </r>
    <r>
      <rPr>
        <sz val="11"/>
        <color theme="1"/>
        <rFont val="Calibri"/>
        <family val="2"/>
        <scheme val="minor"/>
      </rPr>
      <t>= 0.5 for other live loads</t>
    </r>
  </si>
  <si>
    <r>
      <t>1.2D + 1.6(L</t>
    </r>
    <r>
      <rPr>
        <vertAlign val="subscript"/>
        <sz val="10"/>
        <rFont val="Arial"/>
        <family val="2"/>
      </rPr>
      <t>r</t>
    </r>
    <r>
      <rPr>
        <sz val="11"/>
        <color theme="1"/>
        <rFont val="Calibri"/>
        <family val="2"/>
        <scheme val="minor"/>
      </rPr>
      <t xml:space="preserve"> ) + (</t>
    </r>
    <r>
      <rPr>
        <sz val="11"/>
        <color theme="1"/>
        <rFont val="Calibri"/>
        <family val="2"/>
        <scheme val="minor"/>
      </rPr>
      <t>0.8W)</t>
    </r>
  </si>
  <si>
    <r>
      <t xml:space="preserve"> </t>
    </r>
    <r>
      <rPr>
        <i/>
        <sz val="10"/>
        <rFont val="Arial"/>
        <family val="2"/>
      </rPr>
      <t>f</t>
    </r>
    <r>
      <rPr>
        <vertAlign val="subscript"/>
        <sz val="10"/>
        <rFont val="Arial"/>
        <family val="2"/>
      </rPr>
      <t xml:space="preserve">2 </t>
    </r>
    <r>
      <rPr>
        <sz val="11"/>
        <color theme="1"/>
        <rFont val="Calibri"/>
        <family val="2"/>
        <scheme val="minor"/>
      </rPr>
      <t>= 0.7 for roof configurations (such as saw tooth) that do not shed snow off the structure</t>
    </r>
  </si>
  <si>
    <t>Eqn 16-4</t>
  </si>
  <si>
    <r>
      <t xml:space="preserve">1.2D + 1.6W + </t>
    </r>
    <r>
      <rPr>
        <i/>
        <sz val="10"/>
        <rFont val="Arial"/>
        <family val="2"/>
      </rPr>
      <t>f</t>
    </r>
    <r>
      <rPr>
        <vertAlign val="subscript"/>
        <sz val="10"/>
        <rFont val="Arial"/>
        <family val="2"/>
      </rPr>
      <t>1</t>
    </r>
    <r>
      <rPr>
        <sz val="11"/>
        <color theme="1"/>
        <rFont val="Calibri"/>
        <family val="2"/>
        <scheme val="minor"/>
      </rPr>
      <t>L + 0.5(L</t>
    </r>
    <r>
      <rPr>
        <vertAlign val="subscript"/>
        <sz val="10"/>
        <rFont val="Arial"/>
        <family val="2"/>
      </rPr>
      <t>r</t>
    </r>
    <r>
      <rPr>
        <sz val="11"/>
        <color theme="1"/>
        <rFont val="Calibri"/>
        <family val="2"/>
        <scheme val="minor"/>
      </rPr>
      <t xml:space="preserve"> or S or R)</t>
    </r>
  </si>
  <si>
    <r>
      <t xml:space="preserve"> </t>
    </r>
    <r>
      <rPr>
        <i/>
        <sz val="10"/>
        <rFont val="Arial"/>
        <family val="2"/>
      </rPr>
      <t>f</t>
    </r>
    <r>
      <rPr>
        <vertAlign val="subscript"/>
        <sz val="10"/>
        <rFont val="Arial"/>
        <family val="2"/>
      </rPr>
      <t xml:space="preserve">2 </t>
    </r>
    <r>
      <rPr>
        <sz val="11"/>
        <color theme="1"/>
        <rFont val="Calibri"/>
        <family val="2"/>
        <scheme val="minor"/>
      </rPr>
      <t>= 0.2 for other roof configurations</t>
    </r>
  </si>
  <si>
    <t>Eqn 16-5</t>
  </si>
  <si>
    <r>
      <t>1.2D + 1.0E +</t>
    </r>
    <r>
      <rPr>
        <i/>
        <sz val="10"/>
        <rFont val="Arial"/>
        <family val="2"/>
      </rPr>
      <t>f</t>
    </r>
    <r>
      <rPr>
        <vertAlign val="subscript"/>
        <sz val="10"/>
        <rFont val="Arial"/>
        <family val="2"/>
      </rPr>
      <t>1</t>
    </r>
    <r>
      <rPr>
        <sz val="11"/>
        <color theme="1"/>
        <rFont val="Calibri"/>
        <family val="2"/>
        <scheme val="minor"/>
      </rPr>
      <t>L +</t>
    </r>
    <r>
      <rPr>
        <i/>
        <sz val="10"/>
        <rFont val="Arial"/>
        <family val="2"/>
      </rPr>
      <t>f</t>
    </r>
    <r>
      <rPr>
        <vertAlign val="subscript"/>
        <sz val="10"/>
        <rFont val="Arial"/>
        <family val="2"/>
      </rPr>
      <t>2</t>
    </r>
    <r>
      <rPr>
        <sz val="11"/>
        <color theme="1"/>
        <rFont val="Calibri"/>
        <family val="2"/>
        <scheme val="minor"/>
      </rPr>
      <t>S</t>
    </r>
  </si>
  <si>
    <t>Eqn 16-6</t>
  </si>
  <si>
    <t>0.9D + 1.6W + 1.6H</t>
  </si>
  <si>
    <t>Eqn 16-7</t>
  </si>
  <si>
    <t>0.9D + 1.6E + 1.6H</t>
  </si>
  <si>
    <t>ASD</t>
  </si>
  <si>
    <t>Eqn 16-8</t>
  </si>
  <si>
    <t>D + F</t>
  </si>
  <si>
    <t>Eqn 16-9</t>
  </si>
  <si>
    <t>D + H + F + L + T</t>
  </si>
  <si>
    <t>Eqn 16-10</t>
  </si>
  <si>
    <r>
      <t>D + H + F + (L</t>
    </r>
    <r>
      <rPr>
        <vertAlign val="subscript"/>
        <sz val="10"/>
        <rFont val="Arial"/>
        <family val="2"/>
      </rPr>
      <t>r</t>
    </r>
    <r>
      <rPr>
        <sz val="11"/>
        <color theme="1"/>
        <rFont val="Calibri"/>
        <family val="2"/>
        <scheme val="minor"/>
      </rPr>
      <t xml:space="preserve"> or S or R)</t>
    </r>
  </si>
  <si>
    <t>Eqn 16-11</t>
  </si>
  <si>
    <r>
      <t>D + H + F + 0.75(L + T) + 0.75(L</t>
    </r>
    <r>
      <rPr>
        <vertAlign val="subscript"/>
        <sz val="10"/>
        <rFont val="Arial"/>
        <family val="2"/>
      </rPr>
      <t>r</t>
    </r>
    <r>
      <rPr>
        <sz val="11"/>
        <color theme="1"/>
        <rFont val="Calibri"/>
        <family val="2"/>
        <scheme val="minor"/>
      </rPr>
      <t xml:space="preserve"> or S or R)</t>
    </r>
  </si>
  <si>
    <t>Unfactored Loads</t>
  </si>
  <si>
    <t>Factored Loads</t>
  </si>
  <si>
    <t>Tributary area</t>
  </si>
  <si>
    <t>**</t>
  </si>
  <si>
    <t>These loads are for the 1st 13 ft along the beam from the right side toward the left</t>
  </si>
  <si>
    <t>Estimate in #/inch</t>
  </si>
  <si>
    <t>pli</t>
  </si>
  <si>
    <t>Total UnFactored</t>
  </si>
  <si>
    <t>Beam Spanning from Steel Beam to Steel Beam =</t>
  </si>
  <si>
    <t xml:space="preserve">ft   / </t>
  </si>
  <si>
    <t xml:space="preserve">ft </t>
  </si>
  <si>
    <t xml:space="preserve">I-Joist supported on Wood Beam </t>
  </si>
  <si>
    <t>Roof Dead loads:  ( These loads transfer to the exterior wall, the entire length of beam)</t>
  </si>
  <si>
    <t>Dead Loads to Beam for the 1st 13 ft along the beam from the right side toward the left</t>
  </si>
  <si>
    <t>Floor Live Loads for the 1st 13 ft along the beam from the right side toward the left</t>
  </si>
  <si>
    <t>Total Dead Loads</t>
  </si>
  <si>
    <t>Dead Loads as a point Load on Steel Beam</t>
  </si>
  <si>
    <t>x</t>
  </si>
  <si>
    <t>#</t>
  </si>
  <si>
    <t>Live Loads as a point Load on Steel Beam</t>
  </si>
  <si>
    <t>The Loads below span the entire length of the beam</t>
  </si>
  <si>
    <t>Point Load from Intersecting Beam Loads at the point after 13 ft from the right end of beam (at 72 inches from the left)</t>
  </si>
  <si>
    <t>(at 72 inches from the left)</t>
  </si>
  <si>
    <t>UnFactored Loads</t>
  </si>
  <si>
    <t>These Dead Loads Entire Length of Beam</t>
  </si>
  <si>
    <t>These Live Loads Entire Length of Beam</t>
  </si>
  <si>
    <t>This sheet calculates the estimated loads on the steel beam that will be over the garage below the Living/Kitchen Rm (Not Garage Opening)</t>
  </si>
  <si>
    <t>Beam Spanning out from Steel Beam  =</t>
  </si>
  <si>
    <t>Total  =</t>
  </si>
  <si>
    <t>(at 112 inches from the left)</t>
  </si>
  <si>
    <t xml:space="preserve">2x4 Stud wall </t>
  </si>
  <si>
    <t>This sheet calculates the estimated loads on the steel beam that will be over the kitchen below the 2nd Level Bedroom and Game Room</t>
  </si>
  <si>
    <t>Below are distributed loads to the Steel Beam</t>
  </si>
  <si>
    <t xml:space="preserve">There is are three (3) wood beams supporting 2nd floor floor-joist that intersects this beam </t>
  </si>
  <si>
    <t>Beam Span with distributed floor Loads</t>
  </si>
  <si>
    <t>Beam Span w/o distributed floor Loads</t>
  </si>
  <si>
    <t>5/8" Gypsum Celing Below</t>
  </si>
  <si>
    <t>Total  Dead Loads =</t>
  </si>
  <si>
    <t>pli  +</t>
  </si>
  <si>
    <t>beam self wt pli =</t>
  </si>
  <si>
    <t>Length of loads =</t>
  </si>
  <si>
    <t>ft    (</t>
  </si>
  <si>
    <t>inches)</t>
  </si>
  <si>
    <t>*************************************************************************************</t>
  </si>
  <si>
    <t>2nd Living Floor Dist Loads on the bottom side of beam:</t>
  </si>
  <si>
    <t>2nd Living Floor Dist Loads on the top side of beam:</t>
  </si>
  <si>
    <t>beam self wt # / inch</t>
  </si>
  <si>
    <t xml:space="preserve">Ceiling/Floor I-Joist </t>
  </si>
  <si>
    <t xml:space="preserve">Flooring, Ceramic Tile </t>
  </si>
  <si>
    <t>Below are distributed loads to the Steel Beam  :</t>
  </si>
  <si>
    <t>1st Living Floor Dist Loads:</t>
  </si>
  <si>
    <t>1st Living Floor Dist Live Loads:</t>
  </si>
  <si>
    <t>*****************************************************************************************************</t>
  </si>
  <si>
    <t>*****************************************************************************************************************************************************</t>
  </si>
  <si>
    <t>Plywood Sub-Flooring</t>
  </si>
  <si>
    <t>Living Floor Dist Live Loads:</t>
  </si>
  <si>
    <t>Flooring, Carpet</t>
  </si>
  <si>
    <t>Flooring, Ceramic Tile</t>
  </si>
  <si>
    <t>***************************************************************************************************************************************************</t>
  </si>
  <si>
    <t>Flooring, Hardwood</t>
  </si>
  <si>
    <t>Point Load from Intersecting Wood Beam Loads at the point 23.3 ft from the left end of beam (at 280 inches from the left)</t>
  </si>
  <si>
    <t>Point Load from Intersecting Wood Beam Loads at the point 27.5 ft from the left end of beam (at 330 inches from the left)</t>
  </si>
  <si>
    <t># @ 280 inches from the left</t>
  </si>
  <si>
    <t># @ 330 inches from the left</t>
  </si>
  <si>
    <t># @ 166 inches from the left</t>
  </si>
  <si>
    <t>Point Load from Intersecting Wood Beam Loads at the point 13.8 ft from the left end of beam (at 167 inches from the left)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</si>
</sst>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i/>
      <sz val="10"/>
      <name val="Arial"/>
      <family val="2"/>
    </font>
    <font>
      <vertAlign val="subscript"/>
      <sz val="10"/>
      <name val="Arial"/>
      <family val="2"/>
    </font>
    <font>
      <vertAlign val="superscript"/>
      <sz val="10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/>
    <xf numFmtId="0" fontId="6" fillId="0" borderId="0" xfId="0" applyFont="1"/>
    <xf numFmtId="0" fontId="5" fillId="0" borderId="0" xfId="0" applyFont="1"/>
    <xf numFmtId="4" fontId="4" fillId="0" borderId="0" xfId="0" applyNumberFormat="1" applyFont="1"/>
    <xf numFmtId="164" fontId="4" fillId="0" borderId="0" xfId="0" applyNumberFormat="1" applyFont="1"/>
    <xf numFmtId="0" fontId="0" fillId="0" borderId="0" xfId="0" applyAlignment="1"/>
    <xf numFmtId="4" fontId="0" fillId="0" borderId="1" xfId="0" applyNumberFormat="1" applyBorder="1"/>
    <xf numFmtId="0" fontId="4" fillId="0" borderId="0" xfId="0" applyFont="1" applyAlignment="1">
      <alignment horizontal="right"/>
    </xf>
    <xf numFmtId="4" fontId="0" fillId="0" borderId="0" xfId="0" applyNumberFormat="1"/>
    <xf numFmtId="0" fontId="3" fillId="0" borderId="0" xfId="0" applyFont="1"/>
    <xf numFmtId="0" fontId="2" fillId="0" borderId="0" xfId="0" applyFont="1"/>
    <xf numFmtId="0" fontId="1" fillId="0" borderId="0" xfId="0" applyFont="1"/>
    <xf numFmtId="164" fontId="1" fillId="0" borderId="0" xfId="0" applyNumberFormat="1" applyFont="1"/>
    <xf numFmtId="2" fontId="1" fillId="0" borderId="0" xfId="0" applyNumberFormat="1" applyFont="1"/>
    <xf numFmtId="0" fontId="10" fillId="0" borderId="0" xfId="0" applyFont="1"/>
    <xf numFmtId="164" fontId="4" fillId="2" borderId="0" xfId="0" applyNumberFormat="1" applyFont="1" applyFill="1"/>
    <xf numFmtId="0" fontId="3" fillId="2" borderId="0" xfId="0" applyFont="1" applyFill="1"/>
    <xf numFmtId="0" fontId="1" fillId="2" borderId="0" xfId="0" applyFont="1" applyFill="1"/>
    <xf numFmtId="0" fontId="0" fillId="2" borderId="0" xfId="0" applyFill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"/>
  <sheetViews>
    <sheetView topLeftCell="A37" workbookViewId="0">
      <selection activeCell="A45" sqref="A45:L73"/>
    </sheetView>
  </sheetViews>
  <sheetFormatPr defaultRowHeight="15" x14ac:dyDescent="0.25"/>
  <cols>
    <col min="8" max="8" width="10.140625" bestFit="1" customWidth="1"/>
    <col min="11" max="11" width="10.28515625" customWidth="1"/>
  </cols>
  <sheetData>
    <row r="1" spans="1:13" ht="18" x14ac:dyDescent="0.25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8" x14ac:dyDescent="0.25">
      <c r="A2" s="2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5.75" x14ac:dyDescent="0.25">
      <c r="A3" s="1" t="s">
        <v>21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3" ht="15.75" x14ac:dyDescent="0.25">
      <c r="A4" s="1" t="s">
        <v>8</v>
      </c>
      <c r="B4" s="1"/>
      <c r="C4" s="1"/>
      <c r="D4" s="1"/>
      <c r="E4" s="1"/>
      <c r="F4" s="1"/>
      <c r="G4" s="1"/>
      <c r="H4" s="1">
        <v>15</v>
      </c>
      <c r="I4" s="1" t="s">
        <v>13</v>
      </c>
      <c r="J4" s="1">
        <v>2</v>
      </c>
      <c r="K4" s="1" t="s">
        <v>14</v>
      </c>
      <c r="L4" s="1">
        <f>H4/J4</f>
        <v>7.5</v>
      </c>
      <c r="M4" s="1" t="s">
        <v>12</v>
      </c>
    </row>
    <row r="5" spans="1:13" ht="15.75" x14ac:dyDescent="0.25">
      <c r="A5" s="1" t="s">
        <v>9</v>
      </c>
      <c r="B5" s="1"/>
      <c r="C5" s="1"/>
      <c r="D5" s="1"/>
      <c r="E5" s="1"/>
      <c r="F5" s="1"/>
      <c r="G5" s="1"/>
      <c r="H5" s="1">
        <v>15</v>
      </c>
      <c r="I5" s="1" t="s">
        <v>13</v>
      </c>
      <c r="J5" s="1">
        <v>2</v>
      </c>
      <c r="K5" s="1" t="s">
        <v>14</v>
      </c>
      <c r="L5" s="1">
        <f t="shared" ref="L5:L6" si="0">H5/J5</f>
        <v>7.5</v>
      </c>
      <c r="M5" s="1" t="s">
        <v>12</v>
      </c>
    </row>
    <row r="6" spans="1:13" ht="15.75" x14ac:dyDescent="0.25">
      <c r="A6" s="1" t="s">
        <v>10</v>
      </c>
      <c r="B6" s="1"/>
      <c r="C6" s="1"/>
      <c r="D6" s="1"/>
      <c r="E6" s="1"/>
      <c r="F6" s="1"/>
      <c r="G6" s="1"/>
      <c r="H6" s="1">
        <v>15</v>
      </c>
      <c r="I6" s="1" t="s">
        <v>13</v>
      </c>
      <c r="J6" s="1">
        <v>2</v>
      </c>
      <c r="K6" s="1" t="s">
        <v>14</v>
      </c>
      <c r="L6" s="1">
        <f t="shared" si="0"/>
        <v>7.5</v>
      </c>
      <c r="M6" s="1" t="s">
        <v>12</v>
      </c>
    </row>
    <row r="7" spans="1:13" ht="15.75" x14ac:dyDescent="0.25">
      <c r="A7" s="1" t="s">
        <v>23</v>
      </c>
      <c r="B7" s="1"/>
      <c r="C7" s="1"/>
      <c r="D7" s="1"/>
      <c r="E7" s="1"/>
      <c r="F7" s="1"/>
      <c r="G7" s="1"/>
      <c r="H7" s="1"/>
      <c r="I7" s="1"/>
      <c r="J7" s="1"/>
      <c r="K7" s="1"/>
      <c r="L7" s="1">
        <v>13</v>
      </c>
      <c r="M7" s="1" t="s">
        <v>12</v>
      </c>
    </row>
    <row r="8" spans="1:13" ht="15.75" x14ac:dyDescent="0.25">
      <c r="A8" s="1" t="s">
        <v>35</v>
      </c>
      <c r="B8" s="1"/>
      <c r="C8" s="1"/>
      <c r="D8" s="1"/>
      <c r="E8" s="1"/>
      <c r="F8" s="1"/>
      <c r="G8" s="1"/>
      <c r="H8" s="1"/>
      <c r="I8" s="1"/>
      <c r="J8" s="1"/>
      <c r="K8" s="1"/>
      <c r="L8" s="1">
        <v>6</v>
      </c>
      <c r="M8" s="1" t="s">
        <v>12</v>
      </c>
    </row>
    <row r="9" spans="1:13" ht="15.75" x14ac:dyDescent="0.25">
      <c r="A9" s="1" t="s">
        <v>24</v>
      </c>
      <c r="B9" s="1"/>
      <c r="C9" s="1"/>
      <c r="D9" s="1"/>
      <c r="E9" s="1"/>
      <c r="F9" s="1"/>
      <c r="G9" s="1"/>
      <c r="H9" s="1"/>
      <c r="I9" s="1"/>
      <c r="J9" s="1"/>
      <c r="K9" s="1"/>
      <c r="L9" s="1">
        <v>19</v>
      </c>
      <c r="M9" s="1" t="s">
        <v>12</v>
      </c>
    </row>
    <row r="10" spans="1:13" ht="15.75" x14ac:dyDescent="0.25">
      <c r="A10" s="1" t="s">
        <v>25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3" spans="1:13" ht="15.75" x14ac:dyDescent="0.25">
      <c r="A13" s="1" t="s">
        <v>21</v>
      </c>
      <c r="B13" s="1"/>
      <c r="C13" s="1"/>
      <c r="D13" s="1"/>
      <c r="E13" s="1"/>
      <c r="F13" s="1"/>
      <c r="G13" s="1"/>
      <c r="H13" s="1"/>
      <c r="I13" s="1"/>
      <c r="J13" s="1"/>
      <c r="K13" s="5"/>
      <c r="L13" s="1"/>
    </row>
    <row r="14" spans="1:13" ht="18" x14ac:dyDescent="0.25">
      <c r="A14" s="2" t="s">
        <v>27</v>
      </c>
      <c r="B14" s="1"/>
      <c r="C14" s="1"/>
      <c r="D14" s="1"/>
      <c r="E14" s="1"/>
      <c r="F14" s="1"/>
      <c r="G14" s="1"/>
      <c r="H14" s="1"/>
      <c r="I14" s="1"/>
      <c r="J14" s="1"/>
      <c r="K14" s="5"/>
      <c r="L14" s="1"/>
    </row>
    <row r="15" spans="1:13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5"/>
      <c r="L15" s="1"/>
    </row>
    <row r="16" spans="1:13" ht="15.75" x14ac:dyDescent="0.25">
      <c r="A16" s="1" t="s">
        <v>6</v>
      </c>
      <c r="B16" s="1"/>
      <c r="C16" s="1"/>
      <c r="D16" s="1"/>
      <c r="E16" s="1"/>
      <c r="F16" s="1"/>
      <c r="G16" s="1">
        <f>0.4*8</f>
        <v>3.2</v>
      </c>
      <c r="H16" s="1" t="s">
        <v>7</v>
      </c>
      <c r="I16" s="1">
        <f>L5</f>
        <v>7.5</v>
      </c>
      <c r="J16" s="1" t="s">
        <v>19</v>
      </c>
      <c r="K16" s="5">
        <f t="shared" ref="K16:K20" si="1">G16*I16</f>
        <v>24</v>
      </c>
      <c r="L16" s="1" t="s">
        <v>18</v>
      </c>
    </row>
    <row r="17" spans="1:12" ht="15.75" x14ac:dyDescent="0.25">
      <c r="A17" s="1" t="s">
        <v>29</v>
      </c>
      <c r="B17" s="1"/>
      <c r="C17" s="1"/>
      <c r="D17" s="1"/>
      <c r="E17" s="1"/>
      <c r="F17" s="1"/>
      <c r="G17" s="1">
        <v>2</v>
      </c>
      <c r="H17" s="1" t="s">
        <v>17</v>
      </c>
      <c r="I17" s="1">
        <f>L5</f>
        <v>7.5</v>
      </c>
      <c r="J17" s="1" t="s">
        <v>19</v>
      </c>
      <c r="K17" s="5">
        <f t="shared" si="1"/>
        <v>15</v>
      </c>
      <c r="L17" s="1" t="s">
        <v>18</v>
      </c>
    </row>
    <row r="18" spans="1:12" ht="15.75" x14ac:dyDescent="0.25">
      <c r="A18" s="1" t="s">
        <v>31</v>
      </c>
      <c r="B18" s="1"/>
      <c r="C18" s="1"/>
      <c r="D18" s="1"/>
      <c r="E18" s="1"/>
      <c r="F18" s="1"/>
      <c r="G18" s="1">
        <f>0.55 * 5</f>
        <v>2.75</v>
      </c>
      <c r="H18" s="1" t="s">
        <v>7</v>
      </c>
      <c r="I18" s="1">
        <f>L5</f>
        <v>7.5</v>
      </c>
      <c r="J18" s="1" t="s">
        <v>19</v>
      </c>
      <c r="K18" s="5">
        <f t="shared" si="1"/>
        <v>20.625</v>
      </c>
      <c r="L18" s="1" t="s">
        <v>18</v>
      </c>
    </row>
    <row r="19" spans="1:12" ht="15.75" x14ac:dyDescent="0.25">
      <c r="A19" s="1" t="s">
        <v>15</v>
      </c>
      <c r="B19" s="1"/>
      <c r="C19" s="1"/>
      <c r="D19" s="1"/>
      <c r="E19" s="1"/>
      <c r="F19" s="1"/>
      <c r="G19" s="1">
        <v>4</v>
      </c>
      <c r="H19" s="1" t="s">
        <v>7</v>
      </c>
      <c r="I19" s="1">
        <f>L5</f>
        <v>7.5</v>
      </c>
      <c r="J19" s="1" t="s">
        <v>19</v>
      </c>
      <c r="K19" s="5">
        <f t="shared" si="1"/>
        <v>30</v>
      </c>
      <c r="L19" s="1" t="s">
        <v>18</v>
      </c>
    </row>
    <row r="20" spans="1:12" ht="15.75" x14ac:dyDescent="0.25">
      <c r="A20" s="1" t="s">
        <v>30</v>
      </c>
      <c r="B20" s="1"/>
      <c r="C20" s="1"/>
      <c r="D20" s="1"/>
      <c r="E20" s="1"/>
      <c r="F20" s="1"/>
      <c r="G20" s="1">
        <v>8</v>
      </c>
      <c r="H20" s="1" t="s">
        <v>7</v>
      </c>
      <c r="I20" s="1">
        <v>8</v>
      </c>
      <c r="J20" s="1" t="s">
        <v>22</v>
      </c>
      <c r="K20" s="5">
        <f t="shared" si="1"/>
        <v>64</v>
      </c>
      <c r="L20" s="1" t="s">
        <v>18</v>
      </c>
    </row>
    <row r="21" spans="1:12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5"/>
      <c r="L21" s="1"/>
    </row>
    <row r="22" spans="1:12" ht="15.75" x14ac:dyDescent="0.25">
      <c r="A22" s="3" t="s">
        <v>11</v>
      </c>
      <c r="B22" s="1"/>
      <c r="C22" s="1"/>
      <c r="F22" s="1"/>
      <c r="G22" s="1">
        <v>20</v>
      </c>
      <c r="H22" s="1" t="s">
        <v>7</v>
      </c>
      <c r="I22" s="1">
        <f>L5</f>
        <v>7.5</v>
      </c>
      <c r="J22" s="1" t="s">
        <v>19</v>
      </c>
      <c r="K22" s="5">
        <f t="shared" ref="K22" si="2">G22*I22</f>
        <v>150</v>
      </c>
      <c r="L22" s="1" t="s">
        <v>18</v>
      </c>
    </row>
    <row r="23" spans="1:12" ht="15.75" x14ac:dyDescent="0.25">
      <c r="A23" s="1" t="s">
        <v>21</v>
      </c>
      <c r="B23" s="1"/>
      <c r="C23" s="1"/>
      <c r="D23" s="1"/>
      <c r="E23" s="1"/>
      <c r="F23" s="1"/>
      <c r="G23" s="1"/>
      <c r="H23" s="1"/>
      <c r="I23" s="1"/>
      <c r="J23" s="1"/>
      <c r="K23" s="5"/>
      <c r="L23" s="1"/>
    </row>
    <row r="24" spans="1:12" ht="18" x14ac:dyDescent="0.25">
      <c r="A24" s="2" t="s">
        <v>4</v>
      </c>
      <c r="B24" s="1"/>
      <c r="C24" s="1"/>
      <c r="D24" s="1"/>
      <c r="E24" s="1"/>
      <c r="F24" s="1"/>
      <c r="G24" s="1"/>
      <c r="H24" s="1"/>
      <c r="I24" s="1"/>
      <c r="J24" s="1"/>
      <c r="K24" s="5"/>
      <c r="L24" s="1"/>
    </row>
    <row r="25" spans="1:12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5"/>
      <c r="L25" s="1"/>
    </row>
    <row r="26" spans="1:12" ht="15.75" x14ac:dyDescent="0.25">
      <c r="A26" s="1" t="s">
        <v>28</v>
      </c>
      <c r="B26" s="1"/>
      <c r="C26" s="1"/>
      <c r="D26" s="1"/>
      <c r="E26" s="1"/>
      <c r="F26" s="1"/>
      <c r="G26" s="1">
        <v>1</v>
      </c>
      <c r="H26" s="1" t="s">
        <v>17</v>
      </c>
      <c r="I26" s="1">
        <f>L6</f>
        <v>7.5</v>
      </c>
      <c r="J26" s="1" t="s">
        <v>19</v>
      </c>
      <c r="K26" s="5">
        <f t="shared" ref="K26:K32" si="3">G26*I26</f>
        <v>7.5</v>
      </c>
      <c r="L26" s="1" t="s">
        <v>18</v>
      </c>
    </row>
    <row r="27" spans="1:12" ht="15.75" x14ac:dyDescent="0.25">
      <c r="A27" s="1" t="s">
        <v>20</v>
      </c>
      <c r="B27" s="1"/>
      <c r="C27" s="1"/>
      <c r="D27" s="1"/>
      <c r="E27" s="1"/>
      <c r="F27" s="1"/>
      <c r="G27" s="1">
        <v>16</v>
      </c>
      <c r="H27" s="1" t="s">
        <v>7</v>
      </c>
      <c r="I27" s="1">
        <f>L6</f>
        <v>7.5</v>
      </c>
      <c r="J27" s="1" t="s">
        <v>19</v>
      </c>
      <c r="K27" s="5">
        <f t="shared" si="3"/>
        <v>120</v>
      </c>
      <c r="L27" s="1" t="s">
        <v>18</v>
      </c>
    </row>
    <row r="28" spans="1:12" ht="15.75" x14ac:dyDescent="0.25">
      <c r="A28" s="1" t="s">
        <v>32</v>
      </c>
      <c r="B28" s="1"/>
      <c r="C28" s="1"/>
      <c r="D28" s="1"/>
      <c r="E28" s="1"/>
      <c r="F28" s="1"/>
      <c r="G28" s="1">
        <f>0.4*0.5</f>
        <v>0.2</v>
      </c>
      <c r="H28" s="1" t="s">
        <v>7</v>
      </c>
      <c r="I28" s="1">
        <f>L6</f>
        <v>7.5</v>
      </c>
      <c r="J28" s="1" t="s">
        <v>19</v>
      </c>
      <c r="K28" s="5">
        <f t="shared" si="3"/>
        <v>1.5</v>
      </c>
      <c r="L28" s="1" t="s">
        <v>18</v>
      </c>
    </row>
    <row r="29" spans="1:12" ht="15.75" x14ac:dyDescent="0.25">
      <c r="A29" s="1" t="s">
        <v>33</v>
      </c>
      <c r="B29" s="1"/>
      <c r="C29" s="1"/>
      <c r="D29" s="1"/>
      <c r="E29" s="1"/>
      <c r="F29" s="1"/>
      <c r="G29" s="1">
        <f>0.4*8</f>
        <v>3.2</v>
      </c>
      <c r="H29" s="1" t="s">
        <v>7</v>
      </c>
      <c r="I29" s="1">
        <f>L6</f>
        <v>7.5</v>
      </c>
      <c r="J29" s="1" t="s">
        <v>19</v>
      </c>
      <c r="K29" s="5">
        <f t="shared" si="3"/>
        <v>24</v>
      </c>
      <c r="L29" s="1" t="s">
        <v>18</v>
      </c>
    </row>
    <row r="30" spans="1:12" ht="15.75" x14ac:dyDescent="0.25">
      <c r="A30" s="1" t="s">
        <v>15</v>
      </c>
      <c r="B30" s="1"/>
      <c r="C30" s="1"/>
      <c r="D30" s="1"/>
      <c r="E30" s="1"/>
      <c r="F30" s="1"/>
      <c r="G30" s="1">
        <v>4</v>
      </c>
      <c r="H30" s="1" t="s">
        <v>7</v>
      </c>
      <c r="I30" s="1">
        <f>L6</f>
        <v>7.5</v>
      </c>
      <c r="J30" s="1" t="s">
        <v>19</v>
      </c>
      <c r="K30" s="5">
        <f t="shared" si="3"/>
        <v>30</v>
      </c>
      <c r="L30" s="1" t="s">
        <v>18</v>
      </c>
    </row>
    <row r="31" spans="1:12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5"/>
      <c r="L31" s="1"/>
    </row>
    <row r="32" spans="1:12" ht="15.75" x14ac:dyDescent="0.25">
      <c r="A32" s="3" t="s">
        <v>34</v>
      </c>
      <c r="B32" s="1"/>
      <c r="C32" s="1"/>
      <c r="F32" s="1"/>
      <c r="G32" s="1">
        <v>40</v>
      </c>
      <c r="H32" s="1" t="s">
        <v>7</v>
      </c>
      <c r="I32" s="1">
        <f>L6</f>
        <v>7.5</v>
      </c>
      <c r="J32" s="1" t="s">
        <v>19</v>
      </c>
      <c r="K32" s="5">
        <f t="shared" si="3"/>
        <v>300</v>
      </c>
      <c r="L32" s="1" t="s">
        <v>18</v>
      </c>
    </row>
    <row r="33" spans="1:15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5" ht="15.75" x14ac:dyDescent="0.25">
      <c r="A34" s="1" t="s">
        <v>21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5" ht="15.75" x14ac:dyDescent="0.25">
      <c r="A35" s="1" t="s">
        <v>21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5" ht="15.75" x14ac:dyDescent="0.25">
      <c r="A36" s="1"/>
      <c r="B36" s="1"/>
      <c r="C36" s="1"/>
      <c r="D36" s="1"/>
      <c r="E36" s="1"/>
      <c r="F36" s="1"/>
      <c r="G36" s="1"/>
      <c r="I36" s="1"/>
      <c r="J36" s="1"/>
      <c r="K36" s="1" t="s">
        <v>77</v>
      </c>
      <c r="L36" s="1"/>
      <c r="N36" t="s">
        <v>82</v>
      </c>
    </row>
    <row r="37" spans="1:15" ht="15.75" x14ac:dyDescent="0.25">
      <c r="A37" s="1" t="s">
        <v>90</v>
      </c>
      <c r="B37" s="1"/>
      <c r="C37" s="1"/>
      <c r="D37" s="1"/>
      <c r="E37" s="1"/>
      <c r="F37" s="1"/>
      <c r="G37" s="1"/>
      <c r="H37" s="4"/>
      <c r="I37" s="1"/>
      <c r="J37" s="1"/>
      <c r="K37" s="5">
        <f>K16+K17+K18+K19+K20+K26+K27+K28+K29+K30</f>
        <v>336.625</v>
      </c>
      <c r="L37" s="1" t="s">
        <v>18</v>
      </c>
      <c r="N37" s="9">
        <f>K37/12</f>
        <v>28.052083333333332</v>
      </c>
      <c r="O37" t="s">
        <v>83</v>
      </c>
    </row>
    <row r="38" spans="1:15" ht="15.75" x14ac:dyDescent="0.25">
      <c r="A38" s="1"/>
      <c r="B38" s="1"/>
      <c r="C38" s="1"/>
      <c r="D38" s="1"/>
      <c r="E38" s="1"/>
      <c r="F38" s="1"/>
      <c r="G38" s="1"/>
      <c r="H38" s="4"/>
      <c r="I38" s="1"/>
      <c r="J38" s="1"/>
      <c r="K38" s="1"/>
      <c r="L38" s="1"/>
    </row>
    <row r="39" spans="1:15" ht="15.75" x14ac:dyDescent="0.25">
      <c r="A39" s="1" t="s">
        <v>91</v>
      </c>
      <c r="B39" s="1"/>
      <c r="C39" s="1"/>
      <c r="D39" s="1"/>
      <c r="E39" s="1"/>
      <c r="F39" s="1"/>
      <c r="G39" s="1"/>
      <c r="H39" s="4"/>
      <c r="I39" s="1"/>
      <c r="J39" s="1"/>
      <c r="K39" s="5">
        <f>K32+K22</f>
        <v>450</v>
      </c>
      <c r="L39" s="1" t="s">
        <v>18</v>
      </c>
      <c r="N39" s="9">
        <f t="shared" ref="N39" si="4">K39/12</f>
        <v>37.5</v>
      </c>
      <c r="O39" t="s">
        <v>83</v>
      </c>
    </row>
    <row r="40" spans="1:15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t="s">
        <v>84</v>
      </c>
      <c r="N40" s="9">
        <f>SUM(N37:N39)</f>
        <v>65.552083333333329</v>
      </c>
      <c r="O40" t="s">
        <v>83</v>
      </c>
    </row>
    <row r="41" spans="1:15" ht="15.75" x14ac:dyDescent="0.25">
      <c r="A41" s="1" t="s">
        <v>81</v>
      </c>
      <c r="B41" s="1"/>
      <c r="C41" s="1"/>
      <c r="D41" s="1"/>
      <c r="E41" s="1"/>
      <c r="F41" s="1"/>
      <c r="G41" s="1"/>
      <c r="H41" s="1"/>
      <c r="I41" s="1"/>
      <c r="J41" s="8" t="s">
        <v>80</v>
      </c>
      <c r="K41" s="1" t="s">
        <v>78</v>
      </c>
      <c r="L41" s="1"/>
    </row>
    <row r="42" spans="1:15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5">
        <v>1124</v>
      </c>
      <c r="L42" s="1" t="s">
        <v>18</v>
      </c>
      <c r="N42" s="9">
        <f>K42/12</f>
        <v>93.666666666666671</v>
      </c>
      <c r="O42" t="s">
        <v>83</v>
      </c>
    </row>
    <row r="43" spans="1:15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5" ht="15.75" x14ac:dyDescent="0.25">
      <c r="A44" s="1" t="s">
        <v>21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5" ht="15.75" x14ac:dyDescent="0.25">
      <c r="A45" s="1" t="s">
        <v>21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5" ht="15.75" x14ac:dyDescent="0.25">
      <c r="A46" s="1" t="s">
        <v>21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5" ht="15.75" x14ac:dyDescent="0.25">
      <c r="A47" s="1" t="s">
        <v>21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5" ht="15.75" x14ac:dyDescent="0.25">
      <c r="A48" s="1" t="s">
        <v>98</v>
      </c>
    </row>
    <row r="50" spans="1:12" ht="15.75" x14ac:dyDescent="0.25">
      <c r="A50" s="1" t="s">
        <v>79</v>
      </c>
    </row>
    <row r="51" spans="1:12" ht="15.75" x14ac:dyDescent="0.25">
      <c r="A51" s="1" t="s">
        <v>85</v>
      </c>
      <c r="G51" s="1">
        <v>14.5</v>
      </c>
      <c r="H51" s="1" t="s">
        <v>86</v>
      </c>
      <c r="I51" s="1">
        <v>2</v>
      </c>
      <c r="J51" s="1">
        <f>G51/I51</f>
        <v>7.25</v>
      </c>
      <c r="K51" s="1" t="s">
        <v>87</v>
      </c>
    </row>
    <row r="52" spans="1:12" ht="15.75" x14ac:dyDescent="0.25">
      <c r="A52" s="1" t="s">
        <v>88</v>
      </c>
      <c r="G52" s="1">
        <v>9</v>
      </c>
      <c r="H52" s="1" t="s">
        <v>86</v>
      </c>
      <c r="I52" s="1">
        <v>2</v>
      </c>
      <c r="J52" s="1">
        <f>G52/I52</f>
        <v>4.5</v>
      </c>
      <c r="K52" s="1" t="s">
        <v>87</v>
      </c>
    </row>
    <row r="54" spans="1:12" ht="15.75" x14ac:dyDescent="0.25">
      <c r="A54" s="1" t="s">
        <v>28</v>
      </c>
      <c r="B54" s="1"/>
      <c r="C54" s="1"/>
      <c r="D54" s="1"/>
      <c r="E54" s="1"/>
      <c r="F54" s="1"/>
      <c r="G54" s="1">
        <v>1</v>
      </c>
      <c r="H54" s="1" t="s">
        <v>17</v>
      </c>
      <c r="I54" s="1">
        <f>J52</f>
        <v>4.5</v>
      </c>
      <c r="J54" s="1" t="s">
        <v>19</v>
      </c>
      <c r="K54" s="5">
        <f t="shared" ref="K54:K77" si="5">G54*I54</f>
        <v>4.5</v>
      </c>
      <c r="L54" s="1" t="s">
        <v>18</v>
      </c>
    </row>
    <row r="55" spans="1:12" ht="15.75" x14ac:dyDescent="0.25">
      <c r="A55" s="1" t="s">
        <v>20</v>
      </c>
      <c r="B55" s="1"/>
      <c r="C55" s="1"/>
      <c r="D55" s="1"/>
      <c r="E55" s="1"/>
      <c r="F55" s="1"/>
      <c r="G55" s="1">
        <v>16</v>
      </c>
      <c r="H55" s="1" t="s">
        <v>7</v>
      </c>
      <c r="I55" s="1">
        <f>J52</f>
        <v>4.5</v>
      </c>
      <c r="J55" s="1" t="s">
        <v>19</v>
      </c>
      <c r="K55" s="5">
        <f t="shared" si="5"/>
        <v>72</v>
      </c>
      <c r="L55" s="1" t="s">
        <v>18</v>
      </c>
    </row>
    <row r="56" spans="1:12" ht="15.75" x14ac:dyDescent="0.25">
      <c r="A56" s="1" t="s">
        <v>32</v>
      </c>
      <c r="B56" s="1"/>
      <c r="C56" s="1"/>
      <c r="D56" s="1"/>
      <c r="E56" s="1"/>
      <c r="F56" s="1"/>
      <c r="G56" s="1">
        <f>0.4*0.5</f>
        <v>0.2</v>
      </c>
      <c r="H56" s="1" t="s">
        <v>7</v>
      </c>
      <c r="I56" s="1">
        <f>J52</f>
        <v>4.5</v>
      </c>
      <c r="J56" s="1" t="s">
        <v>19</v>
      </c>
      <c r="K56" s="5">
        <f t="shared" si="5"/>
        <v>0.9</v>
      </c>
      <c r="L56" s="1" t="s">
        <v>18</v>
      </c>
    </row>
    <row r="57" spans="1:12" ht="15.75" x14ac:dyDescent="0.25">
      <c r="A57" s="1" t="s">
        <v>33</v>
      </c>
      <c r="B57" s="1"/>
      <c r="C57" s="1"/>
      <c r="D57" s="1"/>
      <c r="E57" s="1"/>
      <c r="F57" s="1"/>
      <c r="G57" s="1">
        <f>0.4*8</f>
        <v>3.2</v>
      </c>
      <c r="H57" s="1" t="s">
        <v>7</v>
      </c>
      <c r="I57" s="1">
        <f>J52</f>
        <v>4.5</v>
      </c>
      <c r="J57" s="1" t="s">
        <v>19</v>
      </c>
      <c r="K57" s="5">
        <f t="shared" si="5"/>
        <v>14.4</v>
      </c>
      <c r="L57" s="1" t="s">
        <v>18</v>
      </c>
    </row>
    <row r="58" spans="1:12" ht="15.75" x14ac:dyDescent="0.25">
      <c r="A58" s="1" t="s">
        <v>15</v>
      </c>
      <c r="B58" s="1"/>
      <c r="C58" s="1"/>
      <c r="D58" s="1"/>
      <c r="E58" s="1"/>
      <c r="F58" s="1"/>
      <c r="G58" s="1">
        <v>4</v>
      </c>
      <c r="H58" s="1" t="s">
        <v>7</v>
      </c>
      <c r="I58" s="1">
        <f>J52</f>
        <v>4.5</v>
      </c>
      <c r="J58" s="1" t="s">
        <v>19</v>
      </c>
      <c r="K58" s="5">
        <f t="shared" si="5"/>
        <v>18</v>
      </c>
      <c r="L58" s="1" t="s">
        <v>18</v>
      </c>
    </row>
    <row r="59" spans="1:12" ht="15.75" x14ac:dyDescent="0.25">
      <c r="A59" s="1"/>
      <c r="B59" s="1"/>
      <c r="C59" s="1"/>
      <c r="D59" s="1"/>
      <c r="E59" s="1"/>
      <c r="F59" s="1"/>
      <c r="G59" s="1"/>
      <c r="H59" s="1"/>
      <c r="I59" s="1" t="s">
        <v>92</v>
      </c>
      <c r="J59" s="1"/>
      <c r="K59" s="5">
        <f>SUM(K54:K58)</f>
        <v>109.80000000000001</v>
      </c>
      <c r="L59" s="1" t="s">
        <v>18</v>
      </c>
    </row>
    <row r="60" spans="1:12" ht="15.75" x14ac:dyDescent="0.25">
      <c r="A60" s="1"/>
      <c r="B60" s="1" t="s">
        <v>93</v>
      </c>
      <c r="C60" s="1"/>
      <c r="D60" s="1"/>
      <c r="E60" s="1"/>
      <c r="F60" s="1"/>
      <c r="G60" s="1"/>
      <c r="H60" s="1" t="s">
        <v>94</v>
      </c>
      <c r="I60" s="1">
        <f>J51</f>
        <v>7.25</v>
      </c>
      <c r="J60" s="1" t="s">
        <v>19</v>
      </c>
      <c r="K60" s="5">
        <f>K59*I60</f>
        <v>796.05000000000007</v>
      </c>
      <c r="L60" s="1" t="s">
        <v>95</v>
      </c>
    </row>
    <row r="61" spans="1:12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5"/>
      <c r="L61" s="1"/>
    </row>
    <row r="62" spans="1:12" ht="15.75" x14ac:dyDescent="0.25">
      <c r="A62" s="3" t="s">
        <v>34</v>
      </c>
      <c r="B62" s="1"/>
      <c r="C62" s="1"/>
      <c r="F62" s="1"/>
      <c r="G62" s="1">
        <v>40</v>
      </c>
      <c r="H62" s="1" t="s">
        <v>7</v>
      </c>
      <c r="I62" s="1">
        <f>J52</f>
        <v>4.5</v>
      </c>
      <c r="J62" s="1" t="s">
        <v>19</v>
      </c>
      <c r="K62" s="5">
        <f t="shared" ref="K62" si="6">G62*I62</f>
        <v>180</v>
      </c>
      <c r="L62" s="1" t="s">
        <v>18</v>
      </c>
    </row>
    <row r="63" spans="1:12" ht="15.75" x14ac:dyDescent="0.25">
      <c r="A63" s="1"/>
      <c r="B63" s="1" t="s">
        <v>96</v>
      </c>
      <c r="C63" s="1"/>
      <c r="D63" s="1"/>
      <c r="E63" s="1"/>
      <c r="F63" s="1"/>
      <c r="G63" s="1"/>
      <c r="H63" s="1" t="s">
        <v>94</v>
      </c>
      <c r="I63" s="1">
        <f>J51</f>
        <v>7.25</v>
      </c>
      <c r="J63" s="1" t="s">
        <v>19</v>
      </c>
      <c r="K63" s="5">
        <f>K62*I63</f>
        <v>1305</v>
      </c>
      <c r="L63" s="1" t="s">
        <v>95</v>
      </c>
    </row>
    <row r="64" spans="1:12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5"/>
      <c r="L64" s="1"/>
    </row>
    <row r="65" spans="1:15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8" t="s">
        <v>80</v>
      </c>
      <c r="K65" s="1" t="s">
        <v>100</v>
      </c>
      <c r="L65" s="1"/>
    </row>
    <row r="66" spans="1:15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5">
        <f>K60+K63</f>
        <v>2101.0500000000002</v>
      </c>
      <c r="L66" s="1" t="s">
        <v>95</v>
      </c>
    </row>
    <row r="67" spans="1:15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5"/>
      <c r="L67" s="1"/>
    </row>
    <row r="68" spans="1:15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8" t="s">
        <v>80</v>
      </c>
      <c r="K68" s="1" t="s">
        <v>78</v>
      </c>
      <c r="L68" s="1"/>
    </row>
    <row r="69" spans="1:15" ht="15.75" x14ac:dyDescent="0.25">
      <c r="A69" s="1"/>
      <c r="B69" s="1"/>
      <c r="C69" s="1" t="s">
        <v>99</v>
      </c>
      <c r="D69" s="1"/>
      <c r="E69" s="1"/>
      <c r="F69" s="1"/>
      <c r="G69" s="1"/>
      <c r="H69" s="1"/>
      <c r="I69" s="1"/>
      <c r="J69" s="1"/>
      <c r="K69" s="5">
        <v>3043</v>
      </c>
      <c r="L69" s="1" t="s">
        <v>95</v>
      </c>
    </row>
    <row r="70" spans="1:15" ht="15.75" x14ac:dyDescent="0.25">
      <c r="A70" s="1" t="s">
        <v>21</v>
      </c>
      <c r="B70" s="1"/>
      <c r="C70" s="1"/>
      <c r="D70" s="1"/>
      <c r="E70" s="1"/>
      <c r="F70" s="1"/>
      <c r="G70" s="1"/>
      <c r="H70" s="1"/>
      <c r="I70" s="1"/>
      <c r="J70" s="1"/>
      <c r="K70" s="5"/>
      <c r="L70" s="1"/>
    </row>
    <row r="71" spans="1:15" ht="15.75" x14ac:dyDescent="0.25">
      <c r="A71" s="1" t="s">
        <v>21</v>
      </c>
      <c r="B71" s="1"/>
      <c r="C71" s="1"/>
      <c r="D71" s="1"/>
      <c r="E71" s="1"/>
      <c r="F71" s="1"/>
      <c r="G71" s="1"/>
      <c r="H71" s="1"/>
      <c r="I71" s="1"/>
      <c r="J71" s="1"/>
      <c r="K71" s="5"/>
      <c r="L71" s="1"/>
    </row>
    <row r="72" spans="1:15" ht="15.75" x14ac:dyDescent="0.25">
      <c r="A72" s="1" t="s">
        <v>21</v>
      </c>
      <c r="B72" s="1"/>
      <c r="C72" s="1"/>
      <c r="D72" s="1"/>
      <c r="E72" s="1"/>
      <c r="F72" s="1"/>
      <c r="G72" s="1"/>
      <c r="H72" s="1"/>
      <c r="I72" s="1"/>
      <c r="J72" s="1"/>
      <c r="K72" s="5"/>
      <c r="L72" s="1"/>
    </row>
    <row r="73" spans="1:15" ht="15.75" x14ac:dyDescent="0.25">
      <c r="A73" s="1" t="s">
        <v>21</v>
      </c>
      <c r="B73" s="1"/>
      <c r="C73" s="1"/>
      <c r="D73" s="1"/>
      <c r="E73" s="1"/>
      <c r="F73" s="1"/>
      <c r="G73" s="1"/>
      <c r="H73" s="1"/>
      <c r="I73" s="1"/>
      <c r="J73" s="1"/>
      <c r="K73" s="5"/>
      <c r="L73" s="1"/>
      <c r="O73" s="1"/>
    </row>
    <row r="74" spans="1:15" ht="18" x14ac:dyDescent="0.25">
      <c r="A74" s="2" t="s">
        <v>97</v>
      </c>
      <c r="B74" s="1"/>
      <c r="C74" s="1"/>
      <c r="D74" s="1"/>
      <c r="E74" s="1"/>
      <c r="F74" s="1"/>
      <c r="G74" s="1"/>
      <c r="H74" s="1"/>
      <c r="I74" s="1"/>
      <c r="J74" s="1"/>
      <c r="K74" s="5"/>
      <c r="L74" s="1"/>
      <c r="O74" s="1"/>
    </row>
    <row r="75" spans="1:15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5"/>
      <c r="L75" s="1"/>
      <c r="N75" s="1"/>
      <c r="O75" s="1"/>
    </row>
    <row r="76" spans="1:15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5"/>
      <c r="L76" s="1"/>
      <c r="N76" s="1"/>
      <c r="O76" s="1"/>
    </row>
    <row r="77" spans="1:15" ht="15.75" x14ac:dyDescent="0.25">
      <c r="A77" s="1" t="s">
        <v>26</v>
      </c>
      <c r="B77" s="1"/>
      <c r="C77" s="1"/>
      <c r="D77" s="1"/>
      <c r="E77" s="1"/>
      <c r="F77" s="1"/>
      <c r="G77" s="1">
        <v>21</v>
      </c>
      <c r="H77" s="1" t="s">
        <v>7</v>
      </c>
      <c r="I77" s="1">
        <v>10</v>
      </c>
      <c r="J77" s="1" t="s">
        <v>19</v>
      </c>
      <c r="K77" s="5">
        <f t="shared" si="5"/>
        <v>210</v>
      </c>
      <c r="L77" s="1" t="s">
        <v>18</v>
      </c>
      <c r="N77" s="4"/>
      <c r="O77" s="1"/>
    </row>
    <row r="78" spans="1:15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5"/>
      <c r="L78" s="1"/>
    </row>
    <row r="79" spans="1:15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5"/>
      <c r="L79" s="1"/>
    </row>
    <row r="81" spans="1:17" ht="15.75" x14ac:dyDescent="0.25">
      <c r="A81" s="1" t="s">
        <v>21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7" ht="18" x14ac:dyDescent="0.25">
      <c r="A82" s="2" t="s">
        <v>89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7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7" ht="15.75" x14ac:dyDescent="0.25">
      <c r="A84" s="1" t="s">
        <v>2</v>
      </c>
      <c r="B84" s="1"/>
      <c r="C84" s="1"/>
      <c r="D84" s="1"/>
      <c r="E84" s="1"/>
      <c r="F84" s="1"/>
      <c r="G84" s="1">
        <f>2*2</f>
        <v>4</v>
      </c>
      <c r="H84" s="1" t="s">
        <v>7</v>
      </c>
      <c r="I84" s="1">
        <f>L4</f>
        <v>7.5</v>
      </c>
      <c r="J84" s="1" t="s">
        <v>19</v>
      </c>
      <c r="K84" s="5">
        <f>G84*I84</f>
        <v>30</v>
      </c>
      <c r="L84" s="1" t="s">
        <v>18</v>
      </c>
    </row>
    <row r="85" spans="1:17" ht="15.75" x14ac:dyDescent="0.25">
      <c r="A85" s="1" t="s">
        <v>3</v>
      </c>
      <c r="B85" s="1"/>
      <c r="C85" s="1"/>
      <c r="D85" s="1"/>
      <c r="E85" s="1"/>
      <c r="F85" s="1"/>
      <c r="G85" s="1">
        <f>0.4*6</f>
        <v>2.4000000000000004</v>
      </c>
      <c r="H85" s="1" t="s">
        <v>7</v>
      </c>
      <c r="I85" s="1">
        <f>L4</f>
        <v>7.5</v>
      </c>
      <c r="J85" s="1" t="s">
        <v>19</v>
      </c>
      <c r="K85" s="5">
        <f t="shared" ref="K85:K86" si="7">G85*I85</f>
        <v>18.000000000000004</v>
      </c>
      <c r="L85" s="1" t="s">
        <v>18</v>
      </c>
    </row>
    <row r="86" spans="1:17" ht="15.75" x14ac:dyDescent="0.25">
      <c r="A86" s="1" t="s">
        <v>16</v>
      </c>
      <c r="B86" s="1"/>
      <c r="C86" s="1"/>
      <c r="D86" s="1"/>
      <c r="E86" s="1"/>
      <c r="F86" s="1"/>
      <c r="G86" s="1">
        <v>1.5</v>
      </c>
      <c r="H86" s="1" t="s">
        <v>17</v>
      </c>
      <c r="I86" s="1">
        <f>L4</f>
        <v>7.5</v>
      </c>
      <c r="J86" s="1" t="s">
        <v>19</v>
      </c>
      <c r="K86" s="5">
        <f t="shared" si="7"/>
        <v>11.25</v>
      </c>
      <c r="L86" s="1" t="s">
        <v>18</v>
      </c>
    </row>
    <row r="87" spans="1:17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5"/>
      <c r="L87" s="1"/>
    </row>
    <row r="88" spans="1:17" ht="15.75" x14ac:dyDescent="0.25">
      <c r="A88" s="3" t="s">
        <v>5</v>
      </c>
      <c r="B88" s="1"/>
      <c r="C88" s="1"/>
      <c r="G88" s="1">
        <v>20</v>
      </c>
      <c r="H88" s="1" t="s">
        <v>7</v>
      </c>
      <c r="I88" s="1">
        <f>L4</f>
        <v>7.5</v>
      </c>
      <c r="J88" s="1" t="s">
        <v>19</v>
      </c>
      <c r="K88" s="5">
        <f>G88*I88</f>
        <v>150</v>
      </c>
      <c r="L88" s="1" t="s">
        <v>18</v>
      </c>
    </row>
    <row r="90" spans="1:17" ht="15.75" x14ac:dyDescent="0.25">
      <c r="B90" s="1" t="s">
        <v>101</v>
      </c>
      <c r="K90" s="5">
        <f>K77+K84+K85+K86</f>
        <v>269.25</v>
      </c>
      <c r="L90" s="1" t="s">
        <v>18</v>
      </c>
    </row>
    <row r="91" spans="1:17" ht="15.75" x14ac:dyDescent="0.25">
      <c r="B91" s="1" t="s">
        <v>102</v>
      </c>
      <c r="K91" s="5">
        <f>K88</f>
        <v>150</v>
      </c>
      <c r="L91" s="1" t="s">
        <v>18</v>
      </c>
    </row>
    <row r="93" spans="1:17" ht="15.75" x14ac:dyDescent="0.25">
      <c r="J93" s="8" t="s">
        <v>80</v>
      </c>
      <c r="K93" s="1" t="s">
        <v>100</v>
      </c>
      <c r="L93" s="1"/>
      <c r="N93" s="1" t="s">
        <v>82</v>
      </c>
      <c r="O93" s="1"/>
    </row>
    <row r="94" spans="1:17" ht="15.75" x14ac:dyDescent="0.25">
      <c r="J94" s="1"/>
      <c r="K94" s="5">
        <f>K90+K91</f>
        <v>419.25</v>
      </c>
      <c r="L94" s="1" t="s">
        <v>18</v>
      </c>
      <c r="N94" s="4">
        <f>K94/12</f>
        <v>34.9375</v>
      </c>
      <c r="O94" s="1" t="s">
        <v>83</v>
      </c>
      <c r="Q94" s="9">
        <f>N94+N40</f>
        <v>100.48958333333333</v>
      </c>
    </row>
    <row r="95" spans="1:17" ht="15.75" x14ac:dyDescent="0.25">
      <c r="J95" s="1"/>
      <c r="K95" s="5"/>
      <c r="L95" s="1"/>
    </row>
    <row r="96" spans="1:17" ht="15.75" x14ac:dyDescent="0.25">
      <c r="J96" s="8" t="s">
        <v>80</v>
      </c>
      <c r="K96" s="1" t="s">
        <v>78</v>
      </c>
      <c r="L96" s="1"/>
    </row>
    <row r="97" spans="10:15" ht="15.75" x14ac:dyDescent="0.25">
      <c r="J97" s="1"/>
      <c r="K97" s="5">
        <v>563</v>
      </c>
      <c r="L97" s="1" t="s">
        <v>18</v>
      </c>
      <c r="N97" s="4">
        <f>K97/12</f>
        <v>46.916666666666664</v>
      </c>
      <c r="O97" s="1" t="s">
        <v>83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0464D-7BE7-458C-92C9-040BBDF5FD27}">
  <dimension ref="A1:T61"/>
  <sheetViews>
    <sheetView topLeftCell="A11" workbookViewId="0">
      <selection activeCell="B14" sqref="A14:XFD14"/>
    </sheetView>
  </sheetViews>
  <sheetFormatPr defaultRowHeight="15" x14ac:dyDescent="0.25"/>
  <sheetData>
    <row r="1" spans="1:13" ht="18" x14ac:dyDescent="0.25">
      <c r="A1" s="2" t="s">
        <v>103</v>
      </c>
    </row>
    <row r="2" spans="1:13" ht="18" x14ac:dyDescent="0.25">
      <c r="A2" s="2" t="s">
        <v>1</v>
      </c>
    </row>
    <row r="3" spans="1:13" ht="18" x14ac:dyDescent="0.25">
      <c r="A3" s="2"/>
    </row>
    <row r="4" spans="1:13" ht="15.75" x14ac:dyDescent="0.25">
      <c r="A4" s="12" t="s">
        <v>126</v>
      </c>
    </row>
    <row r="5" spans="1:13" ht="15.75" x14ac:dyDescent="0.25">
      <c r="A5" s="1" t="s">
        <v>10</v>
      </c>
      <c r="B5" s="1"/>
      <c r="C5" s="1"/>
      <c r="D5" s="1"/>
      <c r="E5" s="1"/>
      <c r="F5" s="1"/>
      <c r="G5" s="1"/>
      <c r="H5" s="1"/>
      <c r="I5" s="1"/>
      <c r="J5" s="1"/>
      <c r="K5" s="1"/>
      <c r="L5" s="1">
        <v>15</v>
      </c>
      <c r="M5" s="1" t="s">
        <v>12</v>
      </c>
    </row>
    <row r="6" spans="1:13" ht="15.75" x14ac:dyDescent="0.25">
      <c r="A6" s="12" t="s">
        <v>111</v>
      </c>
      <c r="B6" s="1"/>
      <c r="C6" s="1"/>
      <c r="D6" s="1"/>
      <c r="E6" s="1"/>
      <c r="F6" s="1"/>
      <c r="G6" s="1"/>
      <c r="H6" s="1"/>
      <c r="I6" s="1"/>
      <c r="J6" s="1"/>
      <c r="K6" s="1"/>
      <c r="L6" s="1">
        <v>16.600000000000001</v>
      </c>
      <c r="M6" s="1" t="s">
        <v>12</v>
      </c>
    </row>
    <row r="7" spans="1:13" ht="15.75" x14ac:dyDescent="0.25">
      <c r="A7" s="12" t="s">
        <v>112</v>
      </c>
      <c r="B7" s="1"/>
      <c r="C7" s="1"/>
      <c r="D7" s="1"/>
      <c r="E7" s="1"/>
      <c r="F7" s="1"/>
      <c r="G7" s="1"/>
      <c r="H7" s="1"/>
      <c r="I7" s="1"/>
      <c r="J7" s="1"/>
      <c r="K7" s="1"/>
      <c r="L7" s="1">
        <v>9.3000000000000007</v>
      </c>
      <c r="M7" s="1" t="s">
        <v>12</v>
      </c>
    </row>
    <row r="8" spans="1:13" ht="15.75" x14ac:dyDescent="0.25">
      <c r="A8" s="1" t="s">
        <v>25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10" spans="1:13" ht="18" x14ac:dyDescent="0.25">
      <c r="A10" s="2" t="s">
        <v>127</v>
      </c>
      <c r="B10" s="1"/>
      <c r="C10" s="1"/>
      <c r="D10" s="1"/>
      <c r="E10" s="1"/>
      <c r="F10" s="1"/>
      <c r="G10" s="1"/>
      <c r="H10" s="1"/>
      <c r="I10" s="1"/>
      <c r="J10" s="1"/>
      <c r="K10" s="5"/>
      <c r="L10" s="1"/>
    </row>
    <row r="11" spans="1:13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5"/>
      <c r="L11" s="1"/>
    </row>
    <row r="12" spans="1:13" ht="15.75" x14ac:dyDescent="0.25">
      <c r="A12" s="12" t="s">
        <v>124</v>
      </c>
      <c r="B12" s="1"/>
      <c r="C12" s="1"/>
      <c r="D12" s="1"/>
      <c r="E12" s="1"/>
      <c r="F12" s="1"/>
      <c r="G12" s="1">
        <v>1</v>
      </c>
      <c r="H12" s="1" t="s">
        <v>17</v>
      </c>
      <c r="I12" s="1">
        <f>L5</f>
        <v>15</v>
      </c>
      <c r="J12" s="1" t="s">
        <v>19</v>
      </c>
      <c r="K12" s="5">
        <f t="shared" ref="K12:K22" si="0">G12*I12</f>
        <v>15</v>
      </c>
      <c r="L12" s="1" t="s">
        <v>18</v>
      </c>
    </row>
    <row r="13" spans="1:13" ht="15.75" x14ac:dyDescent="0.25">
      <c r="A13" s="12" t="s">
        <v>125</v>
      </c>
      <c r="B13" s="1"/>
      <c r="C13" s="1"/>
      <c r="D13" s="1"/>
      <c r="E13" s="1"/>
      <c r="F13" s="1"/>
      <c r="G13" s="1">
        <v>16</v>
      </c>
      <c r="H13" s="1" t="s">
        <v>7</v>
      </c>
      <c r="I13" s="1">
        <f>L5</f>
        <v>15</v>
      </c>
      <c r="J13" s="1" t="s">
        <v>19</v>
      </c>
      <c r="K13" s="5">
        <f t="shared" si="0"/>
        <v>240</v>
      </c>
      <c r="L13" s="1" t="s">
        <v>18</v>
      </c>
    </row>
    <row r="14" spans="1:13" ht="15.75" x14ac:dyDescent="0.25">
      <c r="A14" s="12" t="s">
        <v>131</v>
      </c>
      <c r="B14" s="1"/>
      <c r="C14" s="1"/>
      <c r="D14" s="1"/>
      <c r="E14" s="1"/>
      <c r="F14" s="1"/>
      <c r="G14" s="12">
        <f>0.4*6</f>
        <v>2.4000000000000004</v>
      </c>
      <c r="H14" s="1" t="s">
        <v>7</v>
      </c>
      <c r="I14" s="1">
        <v>15</v>
      </c>
      <c r="J14" s="1" t="s">
        <v>19</v>
      </c>
      <c r="K14" s="5">
        <f t="shared" ref="K14" si="1">G14*I14</f>
        <v>36.000000000000007</v>
      </c>
      <c r="L14" s="1" t="s">
        <v>18</v>
      </c>
    </row>
    <row r="15" spans="1:13" ht="15.75" x14ac:dyDescent="0.25">
      <c r="A15" s="1" t="s">
        <v>32</v>
      </c>
      <c r="B15" s="1"/>
      <c r="C15" s="1"/>
      <c r="D15" s="1"/>
      <c r="E15" s="1"/>
      <c r="F15" s="1"/>
      <c r="G15" s="1">
        <f>0.4*2</f>
        <v>0.8</v>
      </c>
      <c r="H15" s="1" t="s">
        <v>7</v>
      </c>
      <c r="I15" s="1">
        <f>L5</f>
        <v>15</v>
      </c>
      <c r="J15" s="1" t="s">
        <v>19</v>
      </c>
      <c r="K15" s="5">
        <f t="shared" si="0"/>
        <v>12</v>
      </c>
      <c r="L15" s="1" t="s">
        <v>18</v>
      </c>
    </row>
    <row r="16" spans="1:13" ht="15.75" x14ac:dyDescent="0.25">
      <c r="A16" s="1" t="s">
        <v>33</v>
      </c>
      <c r="B16" s="1"/>
      <c r="C16" s="1"/>
      <c r="D16" s="1"/>
      <c r="E16" s="1"/>
      <c r="F16" s="1"/>
      <c r="G16" s="1">
        <f>0.4*8</f>
        <v>3.2</v>
      </c>
      <c r="H16" s="1" t="s">
        <v>7</v>
      </c>
      <c r="I16" s="1">
        <f>L5</f>
        <v>15</v>
      </c>
      <c r="J16" s="1" t="s">
        <v>19</v>
      </c>
      <c r="K16" s="5">
        <f t="shared" si="0"/>
        <v>48</v>
      </c>
      <c r="L16" s="1" t="s">
        <v>18</v>
      </c>
    </row>
    <row r="17" spans="1:20" ht="15.75" x14ac:dyDescent="0.25">
      <c r="A17" s="1" t="s">
        <v>15</v>
      </c>
      <c r="B17" s="1"/>
      <c r="C17" s="1"/>
      <c r="D17" s="1"/>
      <c r="E17" s="1"/>
      <c r="F17" s="1"/>
      <c r="G17" s="1">
        <v>4</v>
      </c>
      <c r="H17" s="1" t="s">
        <v>7</v>
      </c>
      <c r="I17" s="1">
        <f>L5</f>
        <v>15</v>
      </c>
      <c r="J17" s="1" t="s">
        <v>19</v>
      </c>
      <c r="K17" s="5">
        <f t="shared" si="0"/>
        <v>60</v>
      </c>
      <c r="L17" s="1" t="s">
        <v>18</v>
      </c>
    </row>
    <row r="19" spans="1:20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5"/>
      <c r="L19" s="1"/>
    </row>
    <row r="20" spans="1:20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0" t="s">
        <v>105</v>
      </c>
      <c r="K20" s="5">
        <f>SUM(K12:K17)</f>
        <v>411</v>
      </c>
      <c r="L20" s="1"/>
    </row>
    <row r="21" spans="1:20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5"/>
      <c r="L21" s="1"/>
    </row>
    <row r="22" spans="1:20" ht="18" x14ac:dyDescent="0.25">
      <c r="A22" s="15" t="s">
        <v>128</v>
      </c>
      <c r="B22" s="1"/>
      <c r="C22" s="1"/>
      <c r="F22" s="1"/>
      <c r="G22" s="1">
        <v>40</v>
      </c>
      <c r="H22" s="1" t="s">
        <v>7</v>
      </c>
      <c r="I22" s="1">
        <f>L5</f>
        <v>15</v>
      </c>
      <c r="J22" s="1" t="s">
        <v>19</v>
      </c>
      <c r="K22" s="5">
        <f t="shared" si="0"/>
        <v>600</v>
      </c>
      <c r="L22" s="1" t="s">
        <v>18</v>
      </c>
    </row>
    <row r="23" spans="1:20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20" ht="15.75" x14ac:dyDescent="0.25">
      <c r="A24" s="12" t="s">
        <v>129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20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8" t="s">
        <v>80</v>
      </c>
      <c r="K25" s="1" t="s">
        <v>100</v>
      </c>
      <c r="L25" s="1"/>
    </row>
    <row r="26" spans="1:20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5">
        <f>K20+K22</f>
        <v>1011</v>
      </c>
      <c r="L26" s="10" t="s">
        <v>18</v>
      </c>
      <c r="N26" s="5">
        <f>K26/12</f>
        <v>84.25</v>
      </c>
      <c r="O26" s="12" t="s">
        <v>115</v>
      </c>
      <c r="P26" s="14">
        <f>67/12</f>
        <v>5.583333333333333</v>
      </c>
      <c r="Q26" s="12" t="s">
        <v>116</v>
      </c>
      <c r="R26" s="12"/>
      <c r="S26" s="13">
        <f>N26+P26</f>
        <v>89.833333333333329</v>
      </c>
      <c r="T26" s="12" t="s">
        <v>83</v>
      </c>
    </row>
    <row r="27" spans="1:20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5"/>
      <c r="L27" s="1"/>
    </row>
    <row r="28" spans="1:20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8" t="s">
        <v>80</v>
      </c>
      <c r="K28" s="1" t="s">
        <v>78</v>
      </c>
      <c r="L28" s="1"/>
    </row>
    <row r="29" spans="1:20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5">
        <v>2119.1999999999998</v>
      </c>
      <c r="L29" s="10" t="s">
        <v>18</v>
      </c>
      <c r="N29" s="5">
        <f>K29/12</f>
        <v>176.6</v>
      </c>
      <c r="O29" s="10" t="s">
        <v>83</v>
      </c>
    </row>
    <row r="30" spans="1:20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20" ht="15.75" x14ac:dyDescent="0.25">
      <c r="A31" s="1" t="s">
        <v>21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20" ht="15.75" x14ac:dyDescent="0.25">
      <c r="A32" s="1" t="s">
        <v>21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ht="15.75" x14ac:dyDescent="0.25">
      <c r="A33" s="1" t="s">
        <v>21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15.75" x14ac:dyDescent="0.25">
      <c r="A34" s="1" t="s">
        <v>21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5.75" x14ac:dyDescent="0.25">
      <c r="A35" s="1" t="s">
        <v>98</v>
      </c>
    </row>
    <row r="37" spans="1:12" ht="15.75" x14ac:dyDescent="0.25">
      <c r="A37" s="1" t="s">
        <v>79</v>
      </c>
    </row>
    <row r="38" spans="1:12" ht="15.75" x14ac:dyDescent="0.25">
      <c r="A38" s="10" t="s">
        <v>104</v>
      </c>
      <c r="G38" s="1"/>
      <c r="H38" s="1"/>
      <c r="I38" s="1"/>
      <c r="J38" s="1">
        <v>15</v>
      </c>
      <c r="K38" s="1" t="s">
        <v>87</v>
      </c>
    </row>
    <row r="39" spans="1:12" ht="15.75" x14ac:dyDescent="0.25">
      <c r="A39" s="1" t="s">
        <v>88</v>
      </c>
      <c r="G39" s="1"/>
      <c r="H39" s="1"/>
      <c r="I39" s="1"/>
      <c r="J39" s="1">
        <v>6</v>
      </c>
      <c r="K39" s="1" t="s">
        <v>87</v>
      </c>
    </row>
    <row r="41" spans="1:12" ht="15.75" x14ac:dyDescent="0.25">
      <c r="A41" s="1" t="s">
        <v>28</v>
      </c>
      <c r="B41" s="1"/>
      <c r="C41" s="1"/>
      <c r="D41" s="1"/>
      <c r="E41" s="1"/>
      <c r="F41" s="1"/>
      <c r="G41" s="1">
        <v>1</v>
      </c>
      <c r="H41" s="1" t="s">
        <v>17</v>
      </c>
      <c r="I41" s="1">
        <f>J39</f>
        <v>6</v>
      </c>
      <c r="J41" s="1" t="s">
        <v>19</v>
      </c>
      <c r="K41" s="5">
        <f t="shared" ref="K41:K46" si="2">G41*I41</f>
        <v>6</v>
      </c>
      <c r="L41" s="1" t="s">
        <v>18</v>
      </c>
    </row>
    <row r="42" spans="1:12" ht="15.75" x14ac:dyDescent="0.25">
      <c r="A42" s="1" t="s">
        <v>20</v>
      </c>
      <c r="B42" s="1"/>
      <c r="C42" s="1"/>
      <c r="D42" s="1"/>
      <c r="E42" s="1"/>
      <c r="F42" s="1"/>
      <c r="G42" s="1">
        <v>16</v>
      </c>
      <c r="H42" s="1" t="s">
        <v>7</v>
      </c>
      <c r="I42" s="1">
        <f>J39</f>
        <v>6</v>
      </c>
      <c r="J42" s="1" t="s">
        <v>19</v>
      </c>
      <c r="K42" s="5">
        <f t="shared" si="2"/>
        <v>96</v>
      </c>
      <c r="L42" s="1" t="s">
        <v>18</v>
      </c>
    </row>
    <row r="43" spans="1:12" ht="15.75" x14ac:dyDescent="0.25">
      <c r="A43" s="1" t="s">
        <v>32</v>
      </c>
      <c r="B43" s="1"/>
      <c r="C43" s="1"/>
      <c r="D43" s="1"/>
      <c r="E43" s="1"/>
      <c r="F43" s="1"/>
      <c r="G43" s="1">
        <f>0.4*0.5</f>
        <v>0.2</v>
      </c>
      <c r="H43" s="1" t="s">
        <v>7</v>
      </c>
      <c r="I43" s="1">
        <f>J39</f>
        <v>6</v>
      </c>
      <c r="J43" s="1" t="s">
        <v>19</v>
      </c>
      <c r="K43" s="5">
        <f t="shared" si="2"/>
        <v>1.2000000000000002</v>
      </c>
      <c r="L43" s="1" t="s">
        <v>18</v>
      </c>
    </row>
    <row r="44" spans="1:12" ht="15.75" x14ac:dyDescent="0.25">
      <c r="A44" s="1" t="s">
        <v>33</v>
      </c>
      <c r="B44" s="1"/>
      <c r="C44" s="1"/>
      <c r="D44" s="1"/>
      <c r="E44" s="1"/>
      <c r="F44" s="1"/>
      <c r="G44" s="1">
        <f>0.4*8</f>
        <v>3.2</v>
      </c>
      <c r="H44" s="1" t="s">
        <v>7</v>
      </c>
      <c r="I44" s="1">
        <f>J39</f>
        <v>6</v>
      </c>
      <c r="J44" s="1" t="s">
        <v>19</v>
      </c>
      <c r="K44" s="5">
        <f t="shared" si="2"/>
        <v>19.200000000000003</v>
      </c>
      <c r="L44" s="1" t="s">
        <v>18</v>
      </c>
    </row>
    <row r="45" spans="1:12" ht="15.75" x14ac:dyDescent="0.25">
      <c r="A45" s="11" t="s">
        <v>107</v>
      </c>
      <c r="B45" s="1"/>
      <c r="C45" s="1"/>
      <c r="D45" s="1"/>
      <c r="E45" s="1"/>
      <c r="F45" s="11"/>
      <c r="G45" s="1">
        <v>8</v>
      </c>
      <c r="H45" s="1" t="s">
        <v>7</v>
      </c>
      <c r="I45" s="1">
        <v>10</v>
      </c>
      <c r="J45" s="11" t="s">
        <v>19</v>
      </c>
      <c r="K45" s="5">
        <f t="shared" ref="K45" si="3">G45*I45</f>
        <v>80</v>
      </c>
      <c r="L45" s="1" t="s">
        <v>18</v>
      </c>
    </row>
    <row r="46" spans="1:12" ht="15.75" x14ac:dyDescent="0.25">
      <c r="A46" s="1" t="s">
        <v>15</v>
      </c>
      <c r="B46" s="1"/>
      <c r="C46" s="1"/>
      <c r="D46" s="1"/>
      <c r="E46" s="1"/>
      <c r="F46" s="1"/>
      <c r="G46" s="1">
        <v>4</v>
      </c>
      <c r="H46" s="1" t="s">
        <v>7</v>
      </c>
      <c r="I46" s="1">
        <f>J39</f>
        <v>6</v>
      </c>
      <c r="J46" s="1" t="s">
        <v>19</v>
      </c>
      <c r="K46" s="5">
        <f t="shared" si="2"/>
        <v>24</v>
      </c>
      <c r="L46" s="1" t="s">
        <v>18</v>
      </c>
    </row>
    <row r="47" spans="1:12" ht="15.75" x14ac:dyDescent="0.25">
      <c r="A47" s="1"/>
      <c r="B47" s="1"/>
      <c r="C47" s="1"/>
      <c r="D47" s="1"/>
      <c r="E47" s="1"/>
      <c r="F47" s="1"/>
      <c r="G47" s="1"/>
      <c r="H47" s="1"/>
      <c r="I47" s="1" t="s">
        <v>92</v>
      </c>
      <c r="J47" s="1"/>
      <c r="K47" s="5">
        <f>SUM(K41:K46)</f>
        <v>226.4</v>
      </c>
      <c r="L47" s="1" t="s">
        <v>18</v>
      </c>
    </row>
    <row r="48" spans="1:12" ht="15.75" x14ac:dyDescent="0.25">
      <c r="A48" s="1"/>
      <c r="B48" s="1" t="s">
        <v>93</v>
      </c>
      <c r="C48" s="1"/>
      <c r="D48" s="1"/>
      <c r="E48" s="1"/>
      <c r="F48" s="1"/>
      <c r="G48" s="1"/>
      <c r="H48" s="1" t="s">
        <v>94</v>
      </c>
      <c r="I48" s="1">
        <f>J38</f>
        <v>15</v>
      </c>
      <c r="J48" s="1" t="s">
        <v>19</v>
      </c>
      <c r="K48" s="5">
        <f>K47*I48</f>
        <v>3396</v>
      </c>
      <c r="L48" s="1" t="s">
        <v>95</v>
      </c>
    </row>
    <row r="49" spans="1:12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5"/>
      <c r="L49" s="1"/>
    </row>
    <row r="50" spans="1:12" ht="15.75" x14ac:dyDescent="0.25">
      <c r="A50" s="3" t="s">
        <v>34</v>
      </c>
      <c r="B50" s="1"/>
      <c r="C50" s="1"/>
      <c r="F50" s="1"/>
      <c r="G50" s="1">
        <v>40</v>
      </c>
      <c r="H50" s="1" t="s">
        <v>7</v>
      </c>
      <c r="I50" s="1">
        <f>J39</f>
        <v>6</v>
      </c>
      <c r="J50" s="1" t="s">
        <v>19</v>
      </c>
      <c r="K50" s="5">
        <f t="shared" ref="K50" si="4">G50*I50</f>
        <v>240</v>
      </c>
      <c r="L50" s="1" t="s">
        <v>18</v>
      </c>
    </row>
    <row r="51" spans="1:12" ht="15.75" x14ac:dyDescent="0.25">
      <c r="A51" s="1"/>
      <c r="B51" s="1" t="s">
        <v>96</v>
      </c>
      <c r="C51" s="1"/>
      <c r="D51" s="1"/>
      <c r="E51" s="1"/>
      <c r="F51" s="1"/>
      <c r="G51" s="1"/>
      <c r="H51" s="1" t="s">
        <v>94</v>
      </c>
      <c r="I51" s="1">
        <f>J38</f>
        <v>15</v>
      </c>
      <c r="J51" s="1" t="s">
        <v>19</v>
      </c>
      <c r="K51" s="5">
        <f>K50*I51</f>
        <v>3600</v>
      </c>
      <c r="L51" s="1" t="s">
        <v>95</v>
      </c>
    </row>
    <row r="52" spans="1:12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5"/>
      <c r="L52" s="1"/>
    </row>
    <row r="53" spans="1:12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8" t="s">
        <v>80</v>
      </c>
      <c r="K53" s="1" t="s">
        <v>100</v>
      </c>
      <c r="L53" s="1"/>
    </row>
    <row r="54" spans="1:12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5">
        <f>K48+K51</f>
        <v>6996</v>
      </c>
      <c r="L54" s="1" t="s">
        <v>95</v>
      </c>
    </row>
    <row r="55" spans="1:12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5"/>
      <c r="L55" s="1"/>
    </row>
    <row r="56" spans="1:12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8" t="s">
        <v>80</v>
      </c>
      <c r="K56" s="1" t="s">
        <v>78</v>
      </c>
      <c r="L56" s="1"/>
    </row>
    <row r="57" spans="1:12" ht="15.75" x14ac:dyDescent="0.25">
      <c r="A57" s="1"/>
      <c r="B57" s="1"/>
      <c r="C57" s="10" t="s">
        <v>106</v>
      </c>
      <c r="D57" s="1"/>
      <c r="E57" s="1"/>
      <c r="F57" s="1"/>
      <c r="G57" s="1"/>
      <c r="H57" s="1"/>
      <c r="I57" s="1"/>
      <c r="J57" s="1"/>
      <c r="K57" s="5">
        <v>8395</v>
      </c>
      <c r="L57" s="1" t="s">
        <v>95</v>
      </c>
    </row>
    <row r="58" spans="1:12" ht="15.75" x14ac:dyDescent="0.25">
      <c r="A58" s="1" t="s">
        <v>21</v>
      </c>
      <c r="B58" s="1"/>
      <c r="C58" s="1"/>
      <c r="D58" s="1"/>
      <c r="E58" s="1"/>
      <c r="F58" s="1"/>
      <c r="G58" s="1"/>
      <c r="H58" s="1"/>
      <c r="I58" s="1"/>
      <c r="J58" s="1"/>
      <c r="K58" s="5"/>
      <c r="L58" s="1"/>
    </row>
    <row r="59" spans="1:12" ht="15.75" x14ac:dyDescent="0.25">
      <c r="A59" s="1" t="s">
        <v>21</v>
      </c>
      <c r="B59" s="1"/>
      <c r="C59" s="1"/>
      <c r="D59" s="1"/>
      <c r="E59" s="1"/>
      <c r="F59" s="1"/>
      <c r="G59" s="1"/>
      <c r="H59" s="1"/>
      <c r="I59" s="1"/>
      <c r="J59" s="1"/>
      <c r="K59" s="5"/>
      <c r="L59" s="1"/>
    </row>
    <row r="60" spans="1:12" ht="15.75" x14ac:dyDescent="0.25">
      <c r="A60" s="1" t="s">
        <v>21</v>
      </c>
      <c r="B60" s="1"/>
      <c r="C60" s="1"/>
      <c r="D60" s="1"/>
      <c r="E60" s="1"/>
      <c r="F60" s="1"/>
      <c r="G60" s="1"/>
      <c r="H60" s="1"/>
      <c r="I60" s="1"/>
      <c r="J60" s="1"/>
      <c r="K60" s="5"/>
      <c r="L60" s="1"/>
    </row>
    <row r="61" spans="1:12" ht="15.75" x14ac:dyDescent="0.25">
      <c r="A61" s="1" t="s">
        <v>21</v>
      </c>
      <c r="B61" s="1"/>
      <c r="C61" s="1"/>
      <c r="D61" s="1"/>
      <c r="E61" s="1"/>
      <c r="F61" s="1"/>
      <c r="G61" s="1"/>
      <c r="H61" s="1"/>
      <c r="I61" s="1"/>
      <c r="J61" s="1"/>
      <c r="K61" s="5"/>
      <c r="L61" s="1"/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52280-58B2-48F2-9E17-BBCB5BC41BE1}">
  <dimension ref="A1:T135"/>
  <sheetViews>
    <sheetView tabSelected="1" topLeftCell="A44" workbookViewId="0">
      <selection activeCell="K136" sqref="K136"/>
    </sheetView>
  </sheetViews>
  <sheetFormatPr defaultRowHeight="15" x14ac:dyDescent="0.25"/>
  <cols>
    <col min="11" max="11" width="10.7109375" customWidth="1"/>
  </cols>
  <sheetData>
    <row r="1" spans="1:14" ht="18" x14ac:dyDescent="0.25">
      <c r="A1" s="2" t="s">
        <v>108</v>
      </c>
    </row>
    <row r="2" spans="1:14" ht="18" x14ac:dyDescent="0.25">
      <c r="A2" s="2" t="s">
        <v>110</v>
      </c>
    </row>
    <row r="3" spans="1:14" ht="18" x14ac:dyDescent="0.25">
      <c r="A3" s="2"/>
    </row>
    <row r="4" spans="1:14" ht="15.75" x14ac:dyDescent="0.25">
      <c r="A4" s="12" t="s">
        <v>109</v>
      </c>
    </row>
    <row r="5" spans="1:14" ht="15.75" x14ac:dyDescent="0.25">
      <c r="A5" s="1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4" ht="15.75" x14ac:dyDescent="0.25">
      <c r="A6" s="12" t="s">
        <v>111</v>
      </c>
      <c r="B6" s="1"/>
      <c r="C6" s="1"/>
      <c r="D6" s="1"/>
      <c r="E6" s="1"/>
      <c r="F6" s="1"/>
      <c r="G6" s="1"/>
      <c r="H6" s="1"/>
      <c r="I6" s="1"/>
      <c r="J6" s="1"/>
      <c r="K6" s="1"/>
      <c r="L6" s="1">
        <v>27.5</v>
      </c>
      <c r="M6" s="1" t="s">
        <v>12</v>
      </c>
    </row>
    <row r="7" spans="1:14" ht="15.75" x14ac:dyDescent="0.25">
      <c r="A7" s="12" t="s">
        <v>112</v>
      </c>
      <c r="B7" s="1"/>
      <c r="C7" s="1"/>
      <c r="D7" s="1"/>
      <c r="E7" s="1"/>
      <c r="F7" s="1"/>
      <c r="G7" s="1"/>
      <c r="H7" s="1"/>
      <c r="I7" s="1"/>
      <c r="J7" s="1"/>
      <c r="K7" s="1"/>
      <c r="L7" s="1">
        <v>8</v>
      </c>
      <c r="M7" s="1" t="s">
        <v>12</v>
      </c>
    </row>
    <row r="8" spans="1:14" ht="15.75" x14ac:dyDescent="0.25">
      <c r="A8" s="1" t="s">
        <v>25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10" spans="1:14" ht="18" x14ac:dyDescent="0.25">
      <c r="A10" s="2" t="s">
        <v>121</v>
      </c>
      <c r="B10" s="1"/>
      <c r="C10" s="1"/>
      <c r="D10" s="1"/>
      <c r="E10" s="1"/>
      <c r="F10" s="1"/>
      <c r="G10" s="1"/>
      <c r="H10" s="1"/>
      <c r="I10" s="12" t="s">
        <v>117</v>
      </c>
      <c r="J10" s="1"/>
      <c r="K10" s="5">
        <v>27.5</v>
      </c>
      <c r="L10" s="12" t="s">
        <v>118</v>
      </c>
      <c r="M10" s="12">
        <v>330</v>
      </c>
      <c r="N10" s="12" t="s">
        <v>119</v>
      </c>
    </row>
    <row r="11" spans="1:14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5"/>
      <c r="L11" s="1"/>
    </row>
    <row r="12" spans="1:14" ht="15.75" x14ac:dyDescent="0.25">
      <c r="A12" s="12" t="s">
        <v>124</v>
      </c>
      <c r="B12" s="1"/>
      <c r="C12" s="1"/>
      <c r="D12" s="1"/>
      <c r="E12" s="1"/>
      <c r="F12" s="1"/>
      <c r="G12" s="1">
        <v>1</v>
      </c>
      <c r="H12" s="1" t="s">
        <v>7</v>
      </c>
      <c r="I12" s="1">
        <v>7.5</v>
      </c>
      <c r="J12" s="1" t="s">
        <v>19</v>
      </c>
      <c r="K12" s="5">
        <f t="shared" ref="K12:K16" si="0">G12*I12</f>
        <v>7.5</v>
      </c>
      <c r="L12" s="1" t="s">
        <v>18</v>
      </c>
    </row>
    <row r="13" spans="1:14" ht="15.75" x14ac:dyDescent="0.25">
      <c r="A13" s="12" t="s">
        <v>134</v>
      </c>
      <c r="B13" s="1"/>
      <c r="C13" s="1"/>
      <c r="D13" s="1"/>
      <c r="E13" s="1"/>
      <c r="F13" s="1"/>
      <c r="G13" s="1">
        <v>16</v>
      </c>
      <c r="H13" s="1" t="s">
        <v>7</v>
      </c>
      <c r="I13" s="1">
        <v>7.5</v>
      </c>
      <c r="J13" s="1" t="s">
        <v>19</v>
      </c>
      <c r="K13" s="5">
        <f t="shared" si="0"/>
        <v>120</v>
      </c>
      <c r="L13" s="1" t="s">
        <v>18</v>
      </c>
    </row>
    <row r="14" spans="1:14" ht="15.75" x14ac:dyDescent="0.25">
      <c r="A14" s="12" t="s">
        <v>131</v>
      </c>
      <c r="B14" s="1"/>
      <c r="C14" s="1"/>
      <c r="D14" s="1"/>
      <c r="E14" s="1"/>
      <c r="F14" s="1"/>
      <c r="G14" s="12">
        <f>0.4*6</f>
        <v>2.4000000000000004</v>
      </c>
      <c r="H14" s="1" t="s">
        <v>7</v>
      </c>
      <c r="I14" s="1">
        <v>15</v>
      </c>
      <c r="J14" s="1" t="s">
        <v>19</v>
      </c>
      <c r="K14" s="5">
        <f>G14*I14</f>
        <v>36.000000000000007</v>
      </c>
      <c r="L14" s="1" t="s">
        <v>18</v>
      </c>
    </row>
    <row r="15" spans="1:14" ht="15.75" x14ac:dyDescent="0.25">
      <c r="A15" s="12" t="s">
        <v>113</v>
      </c>
      <c r="B15" s="1"/>
      <c r="C15" s="1"/>
      <c r="D15" s="1"/>
      <c r="E15" s="1"/>
      <c r="F15" s="1"/>
      <c r="G15" s="1">
        <f>0.55*5</f>
        <v>2.75</v>
      </c>
      <c r="H15" s="1" t="s">
        <v>7</v>
      </c>
      <c r="I15" s="1">
        <v>7.5</v>
      </c>
      <c r="J15" s="1" t="s">
        <v>19</v>
      </c>
      <c r="K15" s="5">
        <f t="shared" si="0"/>
        <v>20.625</v>
      </c>
      <c r="L15" s="1" t="s">
        <v>18</v>
      </c>
    </row>
    <row r="16" spans="1:14" ht="15.75" x14ac:dyDescent="0.25">
      <c r="A16" s="1" t="s">
        <v>15</v>
      </c>
      <c r="B16" s="1"/>
      <c r="C16" s="1"/>
      <c r="D16" s="1"/>
      <c r="E16" s="1"/>
      <c r="F16" s="1"/>
      <c r="G16" s="1">
        <v>6</v>
      </c>
      <c r="H16" s="1" t="s">
        <v>7</v>
      </c>
      <c r="I16" s="1">
        <v>7.5</v>
      </c>
      <c r="J16" s="1" t="s">
        <v>19</v>
      </c>
      <c r="K16" s="5">
        <f t="shared" si="0"/>
        <v>45</v>
      </c>
      <c r="L16" s="1" t="s">
        <v>18</v>
      </c>
    </row>
    <row r="18" spans="1:20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5"/>
      <c r="L18" s="1"/>
    </row>
    <row r="19" spans="1:20" ht="15.75" x14ac:dyDescent="0.25">
      <c r="A19" s="1"/>
      <c r="B19" s="1"/>
      <c r="C19" s="1"/>
      <c r="D19" s="1"/>
      <c r="E19" s="1"/>
      <c r="F19" s="1"/>
      <c r="G19" s="1"/>
      <c r="H19" s="1"/>
      <c r="I19" s="12" t="s">
        <v>114</v>
      </c>
      <c r="K19" s="5">
        <f>SUM(K12:K16)</f>
        <v>229.125</v>
      </c>
      <c r="L19" s="1" t="s">
        <v>18</v>
      </c>
    </row>
    <row r="20" spans="1:20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5"/>
      <c r="L20" s="1"/>
    </row>
    <row r="21" spans="1:20" ht="15.75" x14ac:dyDescent="0.25">
      <c r="A21" s="3" t="s">
        <v>132</v>
      </c>
      <c r="B21" s="1"/>
      <c r="C21" s="1"/>
      <c r="F21" s="1"/>
      <c r="G21" s="1">
        <v>40</v>
      </c>
      <c r="H21" s="1" t="s">
        <v>7</v>
      </c>
      <c r="I21" s="1">
        <v>7.5</v>
      </c>
      <c r="J21" s="1" t="s">
        <v>19</v>
      </c>
      <c r="K21" s="5">
        <f>G21*I21</f>
        <v>300</v>
      </c>
      <c r="L21" s="1" t="s">
        <v>18</v>
      </c>
    </row>
    <row r="22" spans="1:20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20" ht="15.75" x14ac:dyDescent="0.25">
      <c r="A23" s="12" t="s">
        <v>120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20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8" t="s">
        <v>80</v>
      </c>
      <c r="K24" s="1" t="s">
        <v>100</v>
      </c>
      <c r="L24" s="1"/>
    </row>
    <row r="25" spans="1:20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5">
        <f>K12+K13+K15+K16+K21</f>
        <v>493.125</v>
      </c>
      <c r="L25" s="10" t="s">
        <v>18</v>
      </c>
      <c r="N25" s="16">
        <f>K25/12</f>
        <v>41.09375</v>
      </c>
      <c r="O25" s="17" t="s">
        <v>83</v>
      </c>
      <c r="P25" s="14"/>
      <c r="Q25" s="12"/>
      <c r="R25" s="12"/>
      <c r="S25" s="13"/>
      <c r="T25" s="12"/>
    </row>
    <row r="26" spans="1:20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5"/>
      <c r="L26" s="1"/>
    </row>
    <row r="27" spans="1:20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8" t="s">
        <v>80</v>
      </c>
      <c r="K27" s="1" t="s">
        <v>78</v>
      </c>
      <c r="L27" s="1"/>
    </row>
    <row r="28" spans="1:20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5">
        <v>712</v>
      </c>
      <c r="L28" s="10" t="s">
        <v>18</v>
      </c>
      <c r="N28" s="5">
        <f>K28/12</f>
        <v>59.333333333333336</v>
      </c>
      <c r="O28" s="10" t="s">
        <v>83</v>
      </c>
    </row>
    <row r="29" spans="1:20" ht="15.75" x14ac:dyDescent="0.25">
      <c r="A29" s="12" t="s">
        <v>130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20" ht="15.75" x14ac:dyDescent="0.25">
      <c r="A30" s="12" t="s">
        <v>130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20" ht="18" x14ac:dyDescent="0.25">
      <c r="A31" s="2" t="s">
        <v>122</v>
      </c>
      <c r="B31" s="1"/>
      <c r="C31" s="1"/>
      <c r="D31" s="1"/>
      <c r="E31" s="1"/>
      <c r="F31" s="1"/>
      <c r="G31" s="1"/>
      <c r="H31" s="1"/>
      <c r="I31" s="12" t="s">
        <v>117</v>
      </c>
      <c r="J31" s="1"/>
      <c r="K31" s="5">
        <v>13.84</v>
      </c>
      <c r="L31" s="12" t="s">
        <v>118</v>
      </c>
      <c r="M31" s="12">
        <v>167</v>
      </c>
      <c r="N31" s="12" t="s">
        <v>119</v>
      </c>
    </row>
    <row r="32" spans="1:20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5"/>
      <c r="L32" s="1"/>
    </row>
    <row r="33" spans="1:20" ht="15.75" x14ac:dyDescent="0.25">
      <c r="A33" s="12" t="s">
        <v>124</v>
      </c>
      <c r="B33" s="1"/>
      <c r="C33" s="1"/>
      <c r="D33" s="1"/>
      <c r="E33" s="1"/>
      <c r="F33" s="1"/>
      <c r="G33" s="1">
        <v>1</v>
      </c>
      <c r="H33" s="1" t="s">
        <v>7</v>
      </c>
      <c r="I33" s="1">
        <v>6</v>
      </c>
      <c r="J33" s="1" t="s">
        <v>19</v>
      </c>
      <c r="K33" s="5">
        <f t="shared" ref="K33:K37" si="1">G33*I33</f>
        <v>6</v>
      </c>
      <c r="L33" s="1" t="s">
        <v>18</v>
      </c>
    </row>
    <row r="34" spans="1:20" ht="15.75" x14ac:dyDescent="0.25">
      <c r="A34" s="12" t="s">
        <v>133</v>
      </c>
      <c r="B34" s="1"/>
      <c r="C34" s="1"/>
      <c r="D34" s="1"/>
      <c r="E34" s="1"/>
      <c r="F34" s="1"/>
      <c r="G34" s="1">
        <v>2.5</v>
      </c>
      <c r="H34" s="1" t="s">
        <v>7</v>
      </c>
      <c r="I34" s="1">
        <v>6</v>
      </c>
      <c r="J34" s="1" t="s">
        <v>19</v>
      </c>
      <c r="K34" s="5">
        <f t="shared" si="1"/>
        <v>15</v>
      </c>
      <c r="L34" s="1" t="s">
        <v>18</v>
      </c>
    </row>
    <row r="35" spans="1:20" ht="15.75" x14ac:dyDescent="0.25">
      <c r="A35" s="12" t="s">
        <v>131</v>
      </c>
      <c r="B35" s="1"/>
      <c r="C35" s="1"/>
      <c r="D35" s="1"/>
      <c r="E35" s="1"/>
      <c r="F35" s="1"/>
      <c r="G35" s="12">
        <f>0.4*6</f>
        <v>2.4000000000000004</v>
      </c>
      <c r="H35" s="1" t="s">
        <v>7</v>
      </c>
      <c r="I35" s="1">
        <v>15</v>
      </c>
      <c r="J35" s="1" t="s">
        <v>19</v>
      </c>
      <c r="K35" s="5">
        <f>G35*I35</f>
        <v>36.000000000000007</v>
      </c>
      <c r="L35" s="1" t="s">
        <v>18</v>
      </c>
    </row>
    <row r="36" spans="1:20" ht="15.75" x14ac:dyDescent="0.25">
      <c r="A36" s="12" t="s">
        <v>113</v>
      </c>
      <c r="B36" s="1"/>
      <c r="C36" s="1"/>
      <c r="D36" s="1"/>
      <c r="E36" s="1"/>
      <c r="F36" s="1"/>
      <c r="G36" s="1">
        <f>0.55*5</f>
        <v>2.75</v>
      </c>
      <c r="H36" s="1" t="s">
        <v>7</v>
      </c>
      <c r="I36" s="1">
        <v>6</v>
      </c>
      <c r="J36" s="1" t="s">
        <v>19</v>
      </c>
      <c r="K36" s="5">
        <f t="shared" si="1"/>
        <v>16.5</v>
      </c>
      <c r="L36" s="1" t="s">
        <v>18</v>
      </c>
    </row>
    <row r="37" spans="1:20" ht="15.75" x14ac:dyDescent="0.25">
      <c r="A37" s="1" t="s">
        <v>15</v>
      </c>
      <c r="B37" s="1"/>
      <c r="C37" s="1"/>
      <c r="D37" s="1"/>
      <c r="E37" s="1"/>
      <c r="F37" s="1"/>
      <c r="G37" s="1">
        <v>6</v>
      </c>
      <c r="H37" s="1" t="s">
        <v>7</v>
      </c>
      <c r="I37" s="1">
        <v>6</v>
      </c>
      <c r="J37" s="1" t="s">
        <v>19</v>
      </c>
      <c r="K37" s="5">
        <f t="shared" si="1"/>
        <v>36</v>
      </c>
      <c r="L37" s="1" t="s">
        <v>18</v>
      </c>
    </row>
    <row r="39" spans="1:20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5"/>
      <c r="L39" s="1"/>
    </row>
    <row r="40" spans="1:20" ht="15.75" x14ac:dyDescent="0.25">
      <c r="A40" s="1"/>
      <c r="B40" s="1"/>
      <c r="C40" s="1"/>
      <c r="D40" s="1"/>
      <c r="E40" s="1"/>
      <c r="F40" s="1"/>
      <c r="G40" s="1"/>
      <c r="H40" s="1"/>
      <c r="I40" s="12" t="s">
        <v>114</v>
      </c>
      <c r="K40" s="5">
        <f>SUM(K33:K37)</f>
        <v>109.5</v>
      </c>
      <c r="L40" s="1" t="s">
        <v>18</v>
      </c>
    </row>
    <row r="41" spans="1:20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5"/>
      <c r="L41" s="1"/>
    </row>
    <row r="42" spans="1:20" ht="15.75" x14ac:dyDescent="0.25">
      <c r="A42" s="3" t="s">
        <v>34</v>
      </c>
      <c r="B42" s="1"/>
      <c r="C42" s="1"/>
      <c r="F42" s="1"/>
      <c r="G42" s="1">
        <v>40</v>
      </c>
      <c r="H42" s="1" t="s">
        <v>7</v>
      </c>
      <c r="I42" s="1">
        <v>6</v>
      </c>
      <c r="J42" s="1" t="s">
        <v>19</v>
      </c>
      <c r="K42" s="5">
        <f t="shared" ref="K42" si="2">G42*I42</f>
        <v>240</v>
      </c>
      <c r="L42" s="1" t="s">
        <v>18</v>
      </c>
    </row>
    <row r="43" spans="1:20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20" ht="15.75" x14ac:dyDescent="0.25">
      <c r="A44" s="12" t="s">
        <v>120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20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8" t="s">
        <v>80</v>
      </c>
      <c r="K45" s="1" t="s">
        <v>100</v>
      </c>
      <c r="L45" s="1"/>
    </row>
    <row r="46" spans="1:20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5">
        <f>K40+K42</f>
        <v>349.5</v>
      </c>
      <c r="L46" s="10" t="s">
        <v>18</v>
      </c>
      <c r="N46" s="16">
        <f>K46/12</f>
        <v>29.125</v>
      </c>
      <c r="O46" s="17" t="s">
        <v>83</v>
      </c>
      <c r="P46" s="14"/>
      <c r="Q46" s="12"/>
      <c r="R46" s="12"/>
      <c r="S46" s="13"/>
      <c r="T46" s="12"/>
    </row>
    <row r="47" spans="1:20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5"/>
      <c r="L47" s="1"/>
    </row>
    <row r="48" spans="1:20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8" t="s">
        <v>80</v>
      </c>
      <c r="K48" s="1" t="s">
        <v>78</v>
      </c>
      <c r="L48" s="1"/>
    </row>
    <row r="49" spans="1:15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5">
        <v>712</v>
      </c>
      <c r="L49" s="10" t="s">
        <v>18</v>
      </c>
      <c r="N49" s="5">
        <f>K49/12</f>
        <v>59.333333333333336</v>
      </c>
      <c r="O49" s="10" t="s">
        <v>83</v>
      </c>
    </row>
    <row r="50" spans="1:15" ht="15.75" x14ac:dyDescent="0.25">
      <c r="A50" s="12" t="s">
        <v>135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5" ht="15.75" x14ac:dyDescent="0.25">
      <c r="A51" s="12" t="s">
        <v>135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5" ht="15.75" x14ac:dyDescent="0.25">
      <c r="A52" s="14">
        <f>67/12</f>
        <v>5.583333333333333</v>
      </c>
      <c r="B52" s="12" t="s">
        <v>123</v>
      </c>
      <c r="C52" s="12"/>
      <c r="D52" s="13"/>
      <c r="E52" s="12"/>
      <c r="F52" s="1"/>
      <c r="G52" s="1"/>
      <c r="H52" s="1"/>
      <c r="I52" s="1"/>
      <c r="J52" s="1"/>
      <c r="K52" s="1"/>
      <c r="L52" s="1"/>
      <c r="N52" s="16">
        <f>A52</f>
        <v>5.583333333333333</v>
      </c>
      <c r="O52" s="17" t="s">
        <v>83</v>
      </c>
    </row>
    <row r="53" spans="1:15" ht="15.75" x14ac:dyDescent="0.25">
      <c r="A53" s="12" t="s">
        <v>135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5" ht="15.75" x14ac:dyDescent="0.25">
      <c r="A54" s="12" t="s">
        <v>135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5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5" ht="15.75" x14ac:dyDescent="0.25">
      <c r="A56" s="12" t="s">
        <v>142</v>
      </c>
    </row>
    <row r="58" spans="1:15" ht="15.75" x14ac:dyDescent="0.25">
      <c r="A58" s="1" t="s">
        <v>79</v>
      </c>
    </row>
    <row r="59" spans="1:15" ht="15.75" x14ac:dyDescent="0.25">
      <c r="A59" s="10" t="s">
        <v>104</v>
      </c>
      <c r="G59" s="1"/>
      <c r="H59" s="1"/>
      <c r="I59" s="1"/>
      <c r="J59" s="12">
        <v>12</v>
      </c>
      <c r="K59" s="1" t="s">
        <v>87</v>
      </c>
    </row>
    <row r="60" spans="1:15" ht="15.75" x14ac:dyDescent="0.25">
      <c r="A60" s="10"/>
      <c r="G60" s="1"/>
      <c r="H60" s="1"/>
      <c r="I60" s="1"/>
      <c r="J60" s="1"/>
      <c r="K60" s="1"/>
    </row>
    <row r="61" spans="1:15" ht="15.75" x14ac:dyDescent="0.25">
      <c r="A61" s="1" t="s">
        <v>88</v>
      </c>
      <c r="G61" s="1"/>
      <c r="H61" s="1"/>
      <c r="I61" s="1"/>
      <c r="J61" s="1">
        <v>5</v>
      </c>
      <c r="K61" s="1" t="s">
        <v>87</v>
      </c>
    </row>
    <row r="63" spans="1:15" ht="15.75" x14ac:dyDescent="0.25">
      <c r="A63" s="1" t="s">
        <v>28</v>
      </c>
      <c r="B63" s="1"/>
      <c r="C63" s="1"/>
      <c r="D63" s="1"/>
      <c r="E63" s="1"/>
      <c r="F63" s="1"/>
      <c r="G63" s="1">
        <v>1</v>
      </c>
      <c r="H63" s="1" t="s">
        <v>17</v>
      </c>
      <c r="I63" s="1">
        <f>J61</f>
        <v>5</v>
      </c>
      <c r="J63" s="1" t="s">
        <v>19</v>
      </c>
      <c r="K63" s="5">
        <f t="shared" ref="K63:K69" si="3">G63*I63</f>
        <v>5</v>
      </c>
      <c r="L63" s="1" t="s">
        <v>18</v>
      </c>
    </row>
    <row r="64" spans="1:15" ht="15.75" x14ac:dyDescent="0.25">
      <c r="A64" s="12" t="s">
        <v>136</v>
      </c>
      <c r="B64" s="1"/>
      <c r="C64" s="1"/>
      <c r="D64" s="1"/>
      <c r="E64" s="1"/>
      <c r="F64" s="1"/>
      <c r="G64" s="1">
        <v>4</v>
      </c>
      <c r="H64" s="1" t="s">
        <v>7</v>
      </c>
      <c r="I64" s="1">
        <f>J61</f>
        <v>5</v>
      </c>
      <c r="J64" s="1" t="s">
        <v>19</v>
      </c>
      <c r="K64" s="5">
        <f t="shared" si="3"/>
        <v>20</v>
      </c>
      <c r="L64" s="1" t="s">
        <v>18</v>
      </c>
    </row>
    <row r="65" spans="1:15" ht="15.75" x14ac:dyDescent="0.25">
      <c r="A65" s="12" t="s">
        <v>131</v>
      </c>
      <c r="B65" s="1"/>
      <c r="C65" s="1"/>
      <c r="D65" s="1"/>
      <c r="E65" s="1"/>
      <c r="F65" s="1"/>
      <c r="G65" s="12">
        <f>0.4*6</f>
        <v>2.4000000000000004</v>
      </c>
      <c r="H65" s="1" t="s">
        <v>7</v>
      </c>
      <c r="I65" s="1">
        <v>5</v>
      </c>
      <c r="J65" s="1" t="s">
        <v>19</v>
      </c>
      <c r="K65" s="5">
        <f>G65*I65</f>
        <v>12.000000000000002</v>
      </c>
      <c r="L65" s="1" t="s">
        <v>18</v>
      </c>
    </row>
    <row r="66" spans="1:15" ht="15.75" x14ac:dyDescent="0.25">
      <c r="A66" s="12" t="s">
        <v>113</v>
      </c>
      <c r="B66" s="1"/>
      <c r="C66" s="1"/>
      <c r="D66" s="1"/>
      <c r="E66" s="1"/>
      <c r="F66" s="1"/>
      <c r="G66" s="1">
        <f>0.55*5</f>
        <v>2.75</v>
      </c>
      <c r="H66" s="1" t="s">
        <v>7</v>
      </c>
      <c r="I66" s="1">
        <v>5</v>
      </c>
      <c r="J66" s="1" t="s">
        <v>19</v>
      </c>
      <c r="K66" s="5">
        <f t="shared" ref="K66" si="4">G66*I66</f>
        <v>13.75</v>
      </c>
      <c r="L66" s="1" t="s">
        <v>18</v>
      </c>
    </row>
    <row r="67" spans="1:15" ht="15.75" x14ac:dyDescent="0.25">
      <c r="A67" s="1" t="s">
        <v>33</v>
      </c>
      <c r="B67" s="1"/>
      <c r="C67" s="1"/>
      <c r="D67" s="1"/>
      <c r="E67" s="1"/>
      <c r="F67" s="1"/>
      <c r="G67" s="1">
        <f>0.4*8</f>
        <v>3.2</v>
      </c>
      <c r="H67" s="1" t="s">
        <v>7</v>
      </c>
      <c r="I67" s="1">
        <v>5</v>
      </c>
      <c r="J67" s="1" t="s">
        <v>19</v>
      </c>
      <c r="K67" s="5">
        <f t="shared" si="3"/>
        <v>16</v>
      </c>
      <c r="L67" s="1" t="s">
        <v>18</v>
      </c>
    </row>
    <row r="68" spans="1:15" ht="15.75" x14ac:dyDescent="0.25">
      <c r="A68" s="11" t="s">
        <v>107</v>
      </c>
      <c r="B68" s="1"/>
      <c r="C68" s="1"/>
      <c r="D68" s="1"/>
      <c r="E68" s="1"/>
      <c r="F68" s="11"/>
      <c r="G68" s="1">
        <v>8</v>
      </c>
      <c r="H68" s="1" t="s">
        <v>7</v>
      </c>
      <c r="I68" s="1">
        <v>12</v>
      </c>
      <c r="J68" s="11" t="s">
        <v>19</v>
      </c>
      <c r="K68" s="5">
        <f t="shared" si="3"/>
        <v>96</v>
      </c>
      <c r="L68" s="1" t="s">
        <v>18</v>
      </c>
    </row>
    <row r="69" spans="1:15" ht="15.75" x14ac:dyDescent="0.25">
      <c r="A69" s="1" t="s">
        <v>15</v>
      </c>
      <c r="B69" s="1"/>
      <c r="C69" s="1"/>
      <c r="D69" s="1"/>
      <c r="E69" s="1"/>
      <c r="F69" s="1"/>
      <c r="G69" s="1">
        <v>4</v>
      </c>
      <c r="H69" s="1" t="s">
        <v>7</v>
      </c>
      <c r="I69" s="1">
        <f>J61</f>
        <v>5</v>
      </c>
      <c r="J69" s="1" t="s">
        <v>19</v>
      </c>
      <c r="K69" s="5">
        <f t="shared" si="3"/>
        <v>20</v>
      </c>
      <c r="L69" s="1" t="s">
        <v>18</v>
      </c>
    </row>
    <row r="70" spans="1:15" ht="15.75" x14ac:dyDescent="0.25">
      <c r="A70" s="1"/>
      <c r="B70" s="1"/>
      <c r="C70" s="1"/>
      <c r="D70" s="1"/>
      <c r="E70" s="1"/>
      <c r="F70" s="1"/>
      <c r="G70" s="1"/>
      <c r="H70" s="1"/>
      <c r="I70" s="1" t="s">
        <v>92</v>
      </c>
      <c r="J70" s="1"/>
      <c r="K70" s="5">
        <f>SUM(K63:K69)</f>
        <v>182.75</v>
      </c>
      <c r="L70" s="1" t="s">
        <v>18</v>
      </c>
    </row>
    <row r="71" spans="1:15" ht="15.75" x14ac:dyDescent="0.25">
      <c r="A71" s="1"/>
      <c r="B71" s="1" t="s">
        <v>93</v>
      </c>
      <c r="C71" s="1"/>
      <c r="D71" s="1"/>
      <c r="E71" s="1"/>
      <c r="F71" s="1"/>
      <c r="G71" s="1"/>
      <c r="H71" s="1" t="s">
        <v>94</v>
      </c>
      <c r="I71" s="1">
        <f>J59</f>
        <v>12</v>
      </c>
      <c r="J71" s="1" t="s">
        <v>19</v>
      </c>
      <c r="K71" s="5">
        <f>K70*I71</f>
        <v>2193</v>
      </c>
      <c r="L71" s="1" t="s">
        <v>95</v>
      </c>
    </row>
    <row r="72" spans="1:15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5"/>
      <c r="L72" s="1"/>
    </row>
    <row r="73" spans="1:15" ht="15.75" x14ac:dyDescent="0.25">
      <c r="A73" s="3" t="s">
        <v>34</v>
      </c>
      <c r="B73" s="1"/>
      <c r="C73" s="1"/>
      <c r="F73" s="1"/>
      <c r="G73" s="1">
        <v>40</v>
      </c>
      <c r="H73" s="1" t="s">
        <v>7</v>
      </c>
      <c r="I73" s="1">
        <f>J61</f>
        <v>5</v>
      </c>
      <c r="J73" s="1" t="s">
        <v>19</v>
      </c>
      <c r="K73" s="5">
        <f t="shared" ref="K73" si="5">G73*I73</f>
        <v>200</v>
      </c>
      <c r="L73" s="1" t="s">
        <v>18</v>
      </c>
    </row>
    <row r="74" spans="1:15" ht="15.75" x14ac:dyDescent="0.25">
      <c r="A74" s="1"/>
      <c r="B74" s="1" t="s">
        <v>96</v>
      </c>
      <c r="C74" s="1"/>
      <c r="D74" s="1"/>
      <c r="E74" s="1"/>
      <c r="F74" s="1"/>
      <c r="G74" s="1"/>
      <c r="H74" s="1" t="s">
        <v>94</v>
      </c>
      <c r="I74" s="1">
        <f>J59</f>
        <v>12</v>
      </c>
      <c r="J74" s="1" t="s">
        <v>19</v>
      </c>
      <c r="K74" s="5">
        <f>K73*I74</f>
        <v>2400</v>
      </c>
      <c r="L74" s="1" t="s">
        <v>95</v>
      </c>
    </row>
    <row r="75" spans="1:15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5"/>
      <c r="L75" s="1"/>
    </row>
    <row r="76" spans="1:15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8" t="s">
        <v>80</v>
      </c>
      <c r="K76" s="1" t="s">
        <v>100</v>
      </c>
      <c r="L76" s="1"/>
    </row>
    <row r="77" spans="1:15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6">
        <f>K71+K74</f>
        <v>4593</v>
      </c>
      <c r="L77" s="18" t="s">
        <v>141</v>
      </c>
      <c r="M77" s="19"/>
      <c r="N77" s="19"/>
      <c r="O77" s="19"/>
    </row>
    <row r="78" spans="1:15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5"/>
      <c r="L78" s="1"/>
    </row>
    <row r="79" spans="1:15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8" t="s">
        <v>80</v>
      </c>
      <c r="K79" s="1" t="s">
        <v>78</v>
      </c>
      <c r="L79" s="1"/>
    </row>
    <row r="80" spans="1:15" ht="15.75" x14ac:dyDescent="0.25">
      <c r="A80" s="1"/>
      <c r="B80" s="1"/>
      <c r="C80" s="10"/>
      <c r="D80" s="1"/>
      <c r="E80" s="1"/>
      <c r="F80" s="1"/>
      <c r="G80" s="1"/>
      <c r="H80" s="1"/>
      <c r="I80" s="1"/>
      <c r="J80" s="1"/>
      <c r="K80" s="5">
        <v>6471</v>
      </c>
      <c r="L80" s="1" t="s">
        <v>95</v>
      </c>
    </row>
    <row r="81" spans="1:12" ht="15.75" x14ac:dyDescent="0.25">
      <c r="A81" s="1" t="s">
        <v>21</v>
      </c>
      <c r="B81" s="1"/>
      <c r="C81" s="1"/>
      <c r="D81" s="1"/>
      <c r="E81" s="1"/>
      <c r="F81" s="1"/>
      <c r="G81" s="1"/>
      <c r="H81" s="1"/>
      <c r="I81" s="1"/>
      <c r="J81" s="1"/>
      <c r="K81" s="5"/>
      <c r="L81" s="1"/>
    </row>
    <row r="82" spans="1:12" ht="15.75" x14ac:dyDescent="0.25">
      <c r="A82" s="1" t="s">
        <v>21</v>
      </c>
      <c r="B82" s="1"/>
      <c r="C82" s="1"/>
      <c r="D82" s="1"/>
      <c r="E82" s="1"/>
      <c r="F82" s="1"/>
      <c r="G82" s="1"/>
      <c r="H82" s="1"/>
      <c r="I82" s="1"/>
      <c r="J82" s="1"/>
      <c r="K82" s="5"/>
      <c r="L82" s="1"/>
    </row>
    <row r="83" spans="1:12" ht="15.75" x14ac:dyDescent="0.25">
      <c r="A83" s="12" t="s">
        <v>137</v>
      </c>
    </row>
    <row r="85" spans="1:12" ht="15.75" x14ac:dyDescent="0.25">
      <c r="A85" s="1" t="s">
        <v>79</v>
      </c>
    </row>
    <row r="86" spans="1:12" ht="15.75" x14ac:dyDescent="0.25">
      <c r="A86" s="10" t="s">
        <v>104</v>
      </c>
      <c r="G86" s="1"/>
      <c r="H86" s="1"/>
      <c r="I86" s="1"/>
      <c r="J86" s="12">
        <v>12</v>
      </c>
      <c r="K86" s="1" t="s">
        <v>87</v>
      </c>
    </row>
    <row r="87" spans="1:12" ht="15.75" x14ac:dyDescent="0.25">
      <c r="A87" s="10"/>
      <c r="G87" s="1"/>
      <c r="H87" s="1"/>
      <c r="I87" s="1"/>
      <c r="J87" s="1"/>
      <c r="K87" s="1"/>
    </row>
    <row r="88" spans="1:12" ht="15.75" x14ac:dyDescent="0.25">
      <c r="A88" s="1" t="s">
        <v>88</v>
      </c>
      <c r="G88" s="1"/>
      <c r="H88" s="1"/>
      <c r="I88" s="1"/>
      <c r="J88" s="1">
        <v>15</v>
      </c>
      <c r="K88" s="1" t="s">
        <v>87</v>
      </c>
    </row>
    <row r="90" spans="1:12" ht="15.75" x14ac:dyDescent="0.25">
      <c r="A90" s="1" t="s">
        <v>28</v>
      </c>
      <c r="B90" s="1"/>
      <c r="C90" s="1"/>
      <c r="D90" s="1"/>
      <c r="E90" s="1"/>
      <c r="F90" s="1"/>
      <c r="G90" s="1">
        <v>1</v>
      </c>
      <c r="H90" s="1" t="s">
        <v>17</v>
      </c>
      <c r="I90" s="1">
        <v>15</v>
      </c>
      <c r="J90" s="1" t="s">
        <v>19</v>
      </c>
      <c r="K90" s="5">
        <f t="shared" ref="K90:K91" si="6">G90*I90</f>
        <v>15</v>
      </c>
      <c r="L90" s="1" t="s">
        <v>18</v>
      </c>
    </row>
    <row r="91" spans="1:12" ht="15.75" x14ac:dyDescent="0.25">
      <c r="A91" s="12" t="s">
        <v>136</v>
      </c>
      <c r="B91" s="1"/>
      <c r="C91" s="1"/>
      <c r="D91" s="1"/>
      <c r="E91" s="1"/>
      <c r="F91" s="1"/>
      <c r="G91" s="1">
        <v>4</v>
      </c>
      <c r="H91" s="1" t="s">
        <v>7</v>
      </c>
      <c r="I91" s="1">
        <v>15</v>
      </c>
      <c r="J91" s="1" t="s">
        <v>19</v>
      </c>
      <c r="K91" s="5">
        <f t="shared" si="6"/>
        <v>60</v>
      </c>
      <c r="L91" s="1" t="s">
        <v>18</v>
      </c>
    </row>
    <row r="92" spans="1:12" ht="15.75" x14ac:dyDescent="0.25">
      <c r="A92" s="12" t="s">
        <v>131</v>
      </c>
      <c r="B92" s="1"/>
      <c r="C92" s="1"/>
      <c r="D92" s="1"/>
      <c r="E92" s="1"/>
      <c r="F92" s="1"/>
      <c r="G92" s="12">
        <f>0.4*6</f>
        <v>2.4000000000000004</v>
      </c>
      <c r="H92" s="1" t="s">
        <v>7</v>
      </c>
      <c r="I92" s="1">
        <v>15</v>
      </c>
      <c r="J92" s="1" t="s">
        <v>19</v>
      </c>
      <c r="K92" s="5">
        <f>G92*I92</f>
        <v>36.000000000000007</v>
      </c>
      <c r="L92" s="1" t="s">
        <v>18</v>
      </c>
    </row>
    <row r="93" spans="1:12" ht="15.75" x14ac:dyDescent="0.25">
      <c r="A93" s="12" t="s">
        <v>113</v>
      </c>
      <c r="B93" s="1"/>
      <c r="C93" s="1"/>
      <c r="D93" s="1"/>
      <c r="E93" s="1"/>
      <c r="F93" s="1"/>
      <c r="G93" s="1">
        <f>0.55*5</f>
        <v>2.75</v>
      </c>
      <c r="H93" s="1" t="s">
        <v>7</v>
      </c>
      <c r="I93" s="1">
        <v>15</v>
      </c>
      <c r="J93" s="1" t="s">
        <v>19</v>
      </c>
      <c r="K93" s="5">
        <f t="shared" ref="K93:K96" si="7">G93*I93</f>
        <v>41.25</v>
      </c>
      <c r="L93" s="1" t="s">
        <v>18</v>
      </c>
    </row>
    <row r="94" spans="1:12" ht="15.75" x14ac:dyDescent="0.25">
      <c r="A94" s="1" t="s">
        <v>33</v>
      </c>
      <c r="B94" s="1"/>
      <c r="C94" s="1"/>
      <c r="D94" s="1"/>
      <c r="E94" s="1"/>
      <c r="F94" s="1"/>
      <c r="G94" s="1">
        <f>0.4*8</f>
        <v>3.2</v>
      </c>
      <c r="H94" s="1" t="s">
        <v>7</v>
      </c>
      <c r="I94" s="1">
        <v>15</v>
      </c>
      <c r="J94" s="1" t="s">
        <v>19</v>
      </c>
      <c r="K94" s="5">
        <f t="shared" si="7"/>
        <v>48</v>
      </c>
      <c r="L94" s="1" t="s">
        <v>18</v>
      </c>
    </row>
    <row r="95" spans="1:12" ht="15.75" x14ac:dyDescent="0.25">
      <c r="A95" s="11" t="s">
        <v>107</v>
      </c>
      <c r="B95" s="1"/>
      <c r="C95" s="1"/>
      <c r="D95" s="1"/>
      <c r="E95" s="1"/>
      <c r="F95" s="11"/>
      <c r="G95" s="1">
        <v>8</v>
      </c>
      <c r="H95" s="1" t="s">
        <v>7</v>
      </c>
      <c r="I95" s="1">
        <v>12</v>
      </c>
      <c r="J95" s="11" t="s">
        <v>19</v>
      </c>
      <c r="K95" s="5">
        <f t="shared" si="7"/>
        <v>96</v>
      </c>
      <c r="L95" s="1" t="s">
        <v>18</v>
      </c>
    </row>
    <row r="96" spans="1:12" ht="15.75" x14ac:dyDescent="0.25">
      <c r="A96" s="1" t="s">
        <v>15</v>
      </c>
      <c r="B96" s="1"/>
      <c r="C96" s="1"/>
      <c r="D96" s="1"/>
      <c r="E96" s="1"/>
      <c r="F96" s="1"/>
      <c r="G96" s="1">
        <v>4</v>
      </c>
      <c r="H96" s="1" t="s">
        <v>7</v>
      </c>
      <c r="I96" s="1">
        <f>J88</f>
        <v>15</v>
      </c>
      <c r="J96" s="1" t="s">
        <v>19</v>
      </c>
      <c r="K96" s="5">
        <f t="shared" si="7"/>
        <v>60</v>
      </c>
      <c r="L96" s="1" t="s">
        <v>18</v>
      </c>
    </row>
    <row r="97" spans="1:15" ht="15.75" x14ac:dyDescent="0.25">
      <c r="A97" s="1"/>
      <c r="B97" s="1"/>
      <c r="C97" s="1"/>
      <c r="D97" s="1"/>
      <c r="E97" s="1"/>
      <c r="F97" s="1"/>
      <c r="G97" s="1"/>
      <c r="H97" s="1"/>
      <c r="I97" s="1" t="s">
        <v>92</v>
      </c>
      <c r="J97" s="1"/>
      <c r="K97" s="5">
        <f>SUM(K90:K96)</f>
        <v>356.25</v>
      </c>
      <c r="L97" s="1" t="s">
        <v>18</v>
      </c>
    </row>
    <row r="98" spans="1:15" ht="15.75" x14ac:dyDescent="0.25">
      <c r="A98" s="1"/>
      <c r="B98" s="1" t="s">
        <v>93</v>
      </c>
      <c r="C98" s="1"/>
      <c r="D98" s="1"/>
      <c r="E98" s="1"/>
      <c r="F98" s="1"/>
      <c r="G98" s="1"/>
      <c r="H98" s="1" t="s">
        <v>94</v>
      </c>
      <c r="I98" s="1">
        <f>J86</f>
        <v>12</v>
      </c>
      <c r="J98" s="1" t="s">
        <v>19</v>
      </c>
      <c r="K98" s="5">
        <f>K97*I98</f>
        <v>4275</v>
      </c>
      <c r="L98" s="1" t="s">
        <v>95</v>
      </c>
    </row>
    <row r="99" spans="1:15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5"/>
      <c r="L99" s="1"/>
    </row>
    <row r="100" spans="1:15" ht="15.75" x14ac:dyDescent="0.25">
      <c r="A100" s="3" t="s">
        <v>34</v>
      </c>
      <c r="B100" s="1"/>
      <c r="C100" s="1"/>
      <c r="F100" s="1"/>
      <c r="G100" s="1">
        <v>40</v>
      </c>
      <c r="H100" s="1" t="s">
        <v>7</v>
      </c>
      <c r="I100" s="1">
        <v>15</v>
      </c>
      <c r="J100" s="1" t="s">
        <v>19</v>
      </c>
      <c r="K100" s="5">
        <f t="shared" ref="K100" si="8">G100*I100</f>
        <v>600</v>
      </c>
      <c r="L100" s="1" t="s">
        <v>18</v>
      </c>
    </row>
    <row r="101" spans="1:15" ht="15.75" x14ac:dyDescent="0.25">
      <c r="A101" s="1"/>
      <c r="B101" s="1" t="s">
        <v>96</v>
      </c>
      <c r="C101" s="1"/>
      <c r="D101" s="1"/>
      <c r="E101" s="1"/>
      <c r="F101" s="1"/>
      <c r="G101" s="1"/>
      <c r="H101" s="1" t="s">
        <v>94</v>
      </c>
      <c r="I101" s="1">
        <f>J86</f>
        <v>12</v>
      </c>
      <c r="J101" s="1" t="s">
        <v>19</v>
      </c>
      <c r="K101" s="5">
        <f>K100*I101</f>
        <v>7200</v>
      </c>
      <c r="L101" s="1" t="s">
        <v>95</v>
      </c>
    </row>
    <row r="102" spans="1:15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5"/>
      <c r="L102" s="1"/>
    </row>
    <row r="103" spans="1:15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8" t="s">
        <v>80</v>
      </c>
      <c r="K103" s="1" t="s">
        <v>100</v>
      </c>
      <c r="L103" s="1"/>
    </row>
    <row r="104" spans="1:15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6">
        <f>K98+K101</f>
        <v>11475</v>
      </c>
      <c r="L104" s="18" t="s">
        <v>139</v>
      </c>
      <c r="M104" s="19"/>
      <c r="N104" s="19"/>
      <c r="O104" s="19"/>
    </row>
    <row r="105" spans="1:15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5"/>
      <c r="L105" s="1"/>
    </row>
    <row r="106" spans="1:15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8" t="s">
        <v>80</v>
      </c>
      <c r="K106" s="1" t="s">
        <v>78</v>
      </c>
      <c r="L106" s="1"/>
    </row>
    <row r="107" spans="1:15" ht="15.75" x14ac:dyDescent="0.25">
      <c r="A107" s="1"/>
      <c r="B107" s="1"/>
      <c r="C107" s="10"/>
      <c r="D107" s="1"/>
      <c r="E107" s="1"/>
      <c r="F107" s="1"/>
      <c r="G107" s="1"/>
      <c r="H107" s="1"/>
      <c r="I107" s="1"/>
      <c r="J107" s="1"/>
      <c r="K107" s="5">
        <v>16074</v>
      </c>
      <c r="L107" s="1" t="s">
        <v>95</v>
      </c>
    </row>
    <row r="109" spans="1:15" ht="15.75" x14ac:dyDescent="0.25">
      <c r="A109" s="1" t="s">
        <v>21</v>
      </c>
      <c r="B109" s="1"/>
      <c r="C109" s="1"/>
      <c r="D109" s="1"/>
      <c r="E109" s="1"/>
      <c r="F109" s="1"/>
      <c r="G109" s="1"/>
      <c r="H109" s="1"/>
      <c r="I109" s="1"/>
      <c r="J109" s="1"/>
      <c r="K109" s="5"/>
      <c r="L109" s="1"/>
    </row>
    <row r="110" spans="1:15" ht="15.75" x14ac:dyDescent="0.25">
      <c r="A110" s="1" t="s">
        <v>21</v>
      </c>
      <c r="B110" s="1"/>
      <c r="C110" s="1"/>
      <c r="D110" s="1"/>
      <c r="E110" s="1"/>
      <c r="F110" s="1"/>
      <c r="G110" s="1"/>
      <c r="H110" s="1"/>
      <c r="I110" s="1"/>
      <c r="J110" s="1"/>
      <c r="K110" s="5"/>
      <c r="L110" s="1"/>
    </row>
    <row r="111" spans="1:15" ht="15.75" x14ac:dyDescent="0.25">
      <c r="A111" s="12" t="s">
        <v>138</v>
      </c>
    </row>
    <row r="113" spans="1:12" ht="15.75" x14ac:dyDescent="0.25">
      <c r="A113" s="1" t="s">
        <v>79</v>
      </c>
    </row>
    <row r="114" spans="1:12" ht="15.75" x14ac:dyDescent="0.25">
      <c r="A114" s="10" t="s">
        <v>104</v>
      </c>
      <c r="G114" s="1"/>
      <c r="H114" s="1"/>
      <c r="I114" s="1"/>
      <c r="J114" s="12">
        <v>8</v>
      </c>
      <c r="K114" s="1" t="s">
        <v>87</v>
      </c>
    </row>
    <row r="115" spans="1:12" ht="15.75" x14ac:dyDescent="0.25">
      <c r="A115" s="10"/>
      <c r="G115" s="1"/>
      <c r="H115" s="1"/>
      <c r="I115" s="1"/>
      <c r="J115" s="1"/>
      <c r="K115" s="1"/>
    </row>
    <row r="116" spans="1:12" ht="15.75" x14ac:dyDescent="0.25">
      <c r="A116" s="1" t="s">
        <v>88</v>
      </c>
      <c r="G116" s="1"/>
      <c r="H116" s="1"/>
      <c r="I116" s="1"/>
      <c r="J116" s="1">
        <v>5</v>
      </c>
      <c r="K116" s="1" t="s">
        <v>87</v>
      </c>
    </row>
    <row r="118" spans="1:12" ht="15.75" x14ac:dyDescent="0.25">
      <c r="A118" s="1" t="s">
        <v>28</v>
      </c>
      <c r="B118" s="1"/>
      <c r="C118" s="1"/>
      <c r="D118" s="1"/>
      <c r="E118" s="1"/>
      <c r="F118" s="1"/>
      <c r="G118" s="1">
        <v>1</v>
      </c>
      <c r="H118" s="1" t="s">
        <v>17</v>
      </c>
      <c r="I118" s="1">
        <v>5</v>
      </c>
      <c r="J118" s="1" t="s">
        <v>19</v>
      </c>
      <c r="K118" s="5">
        <f t="shared" ref="K118:K119" si="9">G118*I118</f>
        <v>5</v>
      </c>
      <c r="L118" s="1" t="s">
        <v>18</v>
      </c>
    </row>
    <row r="119" spans="1:12" ht="15.75" x14ac:dyDescent="0.25">
      <c r="A119" s="12" t="s">
        <v>136</v>
      </c>
      <c r="B119" s="1"/>
      <c r="C119" s="1"/>
      <c r="D119" s="1"/>
      <c r="E119" s="1"/>
      <c r="F119" s="1"/>
      <c r="G119" s="1">
        <v>4</v>
      </c>
      <c r="H119" s="1" t="s">
        <v>7</v>
      </c>
      <c r="I119" s="1">
        <v>5</v>
      </c>
      <c r="J119" s="1" t="s">
        <v>19</v>
      </c>
      <c r="K119" s="5">
        <f t="shared" si="9"/>
        <v>20</v>
      </c>
      <c r="L119" s="1" t="s">
        <v>18</v>
      </c>
    </row>
    <row r="120" spans="1:12" ht="15.75" x14ac:dyDescent="0.25">
      <c r="A120" s="12" t="s">
        <v>131</v>
      </c>
      <c r="B120" s="1"/>
      <c r="C120" s="1"/>
      <c r="D120" s="1"/>
      <c r="E120" s="1"/>
      <c r="F120" s="1"/>
      <c r="G120" s="12">
        <f>0.4*6</f>
        <v>2.4000000000000004</v>
      </c>
      <c r="H120" s="1" t="s">
        <v>7</v>
      </c>
      <c r="I120" s="1">
        <v>5</v>
      </c>
      <c r="J120" s="1" t="s">
        <v>19</v>
      </c>
      <c r="K120" s="5">
        <f>G120*I120</f>
        <v>12.000000000000002</v>
      </c>
      <c r="L120" s="1" t="s">
        <v>18</v>
      </c>
    </row>
    <row r="121" spans="1:12" ht="15.75" x14ac:dyDescent="0.25">
      <c r="A121" s="12" t="s">
        <v>113</v>
      </c>
      <c r="B121" s="1"/>
      <c r="C121" s="1"/>
      <c r="D121" s="1"/>
      <c r="E121" s="1"/>
      <c r="F121" s="1"/>
      <c r="G121" s="1">
        <f>0.55*5</f>
        <v>2.75</v>
      </c>
      <c r="H121" s="1" t="s">
        <v>7</v>
      </c>
      <c r="I121" s="1">
        <v>5</v>
      </c>
      <c r="J121" s="1" t="s">
        <v>19</v>
      </c>
      <c r="K121" s="5">
        <f t="shared" ref="K121:K124" si="10">G121*I121</f>
        <v>13.75</v>
      </c>
      <c r="L121" s="1" t="s">
        <v>18</v>
      </c>
    </row>
    <row r="122" spans="1:12" ht="15.75" x14ac:dyDescent="0.25">
      <c r="A122" s="1" t="s">
        <v>33</v>
      </c>
      <c r="B122" s="1"/>
      <c r="C122" s="1"/>
      <c r="D122" s="1"/>
      <c r="E122" s="1"/>
      <c r="F122" s="1"/>
      <c r="G122" s="1">
        <f>0.4*8</f>
        <v>3.2</v>
      </c>
      <c r="H122" s="1" t="s">
        <v>7</v>
      </c>
      <c r="I122" s="1">
        <v>5</v>
      </c>
      <c r="J122" s="1" t="s">
        <v>19</v>
      </c>
      <c r="K122" s="5">
        <f t="shared" si="10"/>
        <v>16</v>
      </c>
      <c r="L122" s="1" t="s">
        <v>18</v>
      </c>
    </row>
    <row r="123" spans="1:12" ht="15.75" x14ac:dyDescent="0.25">
      <c r="A123" s="11" t="s">
        <v>107</v>
      </c>
      <c r="B123" s="1"/>
      <c r="C123" s="1"/>
      <c r="D123" s="1"/>
      <c r="E123" s="1"/>
      <c r="F123" s="11"/>
      <c r="G123" s="1">
        <v>8</v>
      </c>
      <c r="H123" s="1" t="s">
        <v>7</v>
      </c>
      <c r="I123" s="1">
        <v>8</v>
      </c>
      <c r="J123" s="11" t="s">
        <v>19</v>
      </c>
      <c r="K123" s="5">
        <f t="shared" si="10"/>
        <v>64</v>
      </c>
      <c r="L123" s="1" t="s">
        <v>18</v>
      </c>
    </row>
    <row r="124" spans="1:12" ht="15.75" x14ac:dyDescent="0.25">
      <c r="A124" s="1" t="s">
        <v>15</v>
      </c>
      <c r="B124" s="1"/>
      <c r="C124" s="1"/>
      <c r="D124" s="1"/>
      <c r="E124" s="1"/>
      <c r="F124" s="1"/>
      <c r="G124" s="1">
        <v>10</v>
      </c>
      <c r="H124" s="1" t="s">
        <v>7</v>
      </c>
      <c r="I124" s="1">
        <v>5</v>
      </c>
      <c r="J124" s="1" t="s">
        <v>19</v>
      </c>
      <c r="K124" s="5">
        <f t="shared" si="10"/>
        <v>50</v>
      </c>
      <c r="L124" s="1" t="s">
        <v>18</v>
      </c>
    </row>
    <row r="125" spans="1:12" ht="15.75" x14ac:dyDescent="0.25">
      <c r="A125" s="1"/>
      <c r="B125" s="1"/>
      <c r="C125" s="1"/>
      <c r="D125" s="1"/>
      <c r="E125" s="1"/>
      <c r="F125" s="1"/>
      <c r="G125" s="1"/>
      <c r="H125" s="1"/>
      <c r="I125" s="1" t="s">
        <v>92</v>
      </c>
      <c r="J125" s="1"/>
      <c r="K125" s="5">
        <f>SUM(K118:K124)</f>
        <v>180.75</v>
      </c>
      <c r="L125" s="1" t="s">
        <v>18</v>
      </c>
    </row>
    <row r="126" spans="1:12" ht="15.75" x14ac:dyDescent="0.25">
      <c r="A126" s="1"/>
      <c r="B126" s="1" t="s">
        <v>93</v>
      </c>
      <c r="C126" s="1"/>
      <c r="D126" s="1"/>
      <c r="E126" s="1"/>
      <c r="F126" s="1"/>
      <c r="G126" s="1"/>
      <c r="H126" s="1" t="s">
        <v>94</v>
      </c>
      <c r="I126" s="1">
        <f>J114</f>
        <v>8</v>
      </c>
      <c r="J126" s="1" t="s">
        <v>19</v>
      </c>
      <c r="K126" s="5">
        <f>K125*I126</f>
        <v>1446</v>
      </c>
      <c r="L126" s="1" t="s">
        <v>95</v>
      </c>
    </row>
    <row r="127" spans="1:12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5"/>
      <c r="L127" s="1"/>
    </row>
    <row r="128" spans="1:12" ht="15.75" x14ac:dyDescent="0.25">
      <c r="A128" s="3" t="s">
        <v>34</v>
      </c>
      <c r="B128" s="1"/>
      <c r="C128" s="1"/>
      <c r="F128" s="1"/>
      <c r="G128" s="1">
        <v>40</v>
      </c>
      <c r="H128" s="1" t="s">
        <v>7</v>
      </c>
      <c r="I128" s="1">
        <v>15</v>
      </c>
      <c r="J128" s="1" t="s">
        <v>19</v>
      </c>
      <c r="K128" s="5">
        <f>G128*I128</f>
        <v>600</v>
      </c>
      <c r="L128" s="1" t="s">
        <v>18</v>
      </c>
    </row>
    <row r="129" spans="1:15" ht="15.75" x14ac:dyDescent="0.25">
      <c r="A129" s="1"/>
      <c r="B129" s="1" t="s">
        <v>96</v>
      </c>
      <c r="C129" s="1"/>
      <c r="D129" s="1"/>
      <c r="E129" s="1"/>
      <c r="F129" s="1"/>
      <c r="G129" s="1"/>
      <c r="H129" s="1" t="s">
        <v>94</v>
      </c>
      <c r="I129" s="1">
        <f>J114</f>
        <v>8</v>
      </c>
      <c r="J129" s="1" t="s">
        <v>19</v>
      </c>
      <c r="K129" s="5">
        <f>K128*I129</f>
        <v>4800</v>
      </c>
      <c r="L129" s="1" t="s">
        <v>95</v>
      </c>
    </row>
    <row r="130" spans="1:15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5"/>
      <c r="L130" s="1"/>
    </row>
    <row r="131" spans="1:15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8" t="s">
        <v>80</v>
      </c>
      <c r="K131" s="1" t="s">
        <v>100</v>
      </c>
      <c r="L131" s="1"/>
    </row>
    <row r="132" spans="1:15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6">
        <f>K126+K129</f>
        <v>6246</v>
      </c>
      <c r="L132" s="18" t="s">
        <v>140</v>
      </c>
      <c r="M132" s="19"/>
      <c r="N132" s="19"/>
      <c r="O132" s="19"/>
    </row>
    <row r="133" spans="1:15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5"/>
      <c r="L133" s="1"/>
    </row>
    <row r="134" spans="1:15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8" t="s">
        <v>80</v>
      </c>
      <c r="K134" s="1" t="s">
        <v>78</v>
      </c>
      <c r="L134" s="1"/>
    </row>
    <row r="135" spans="1:15" ht="15.75" x14ac:dyDescent="0.25">
      <c r="A135" s="1"/>
      <c r="B135" s="1"/>
      <c r="C135" s="10"/>
      <c r="D135" s="1"/>
      <c r="E135" s="1"/>
      <c r="F135" s="1"/>
      <c r="G135" s="1"/>
      <c r="H135" s="1"/>
      <c r="I135" s="1"/>
      <c r="J135" s="1"/>
      <c r="K135" s="5">
        <v>9415</v>
      </c>
      <c r="L135" s="1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E1218-708A-4ECE-BE51-DAE3B7B1CFBB}">
  <dimension ref="A1:O38"/>
  <sheetViews>
    <sheetView topLeftCell="A13" workbookViewId="0">
      <selection activeCell="B3" sqref="B3"/>
    </sheetView>
  </sheetViews>
  <sheetFormatPr defaultRowHeight="15" x14ac:dyDescent="0.25"/>
  <cols>
    <col min="1" max="1" width="10.85546875" customWidth="1"/>
    <col min="2" max="2" width="10.5703125" customWidth="1"/>
  </cols>
  <sheetData>
    <row r="1" spans="1:15" x14ac:dyDescent="0.25">
      <c r="A1" t="s">
        <v>36</v>
      </c>
      <c r="B1">
        <f>'2nd Level Beam Above Kitchen '!K126</f>
        <v>1446</v>
      </c>
    </row>
    <row r="2" spans="1:15" x14ac:dyDescent="0.25">
      <c r="A2" t="s">
        <v>37</v>
      </c>
      <c r="B2">
        <f>'2nd Level Beam Above Kitchen '!K129</f>
        <v>4800</v>
      </c>
    </row>
    <row r="3" spans="1:15" x14ac:dyDescent="0.25">
      <c r="A3" t="s">
        <v>38</v>
      </c>
    </row>
    <row r="4" spans="1:15" x14ac:dyDescent="0.25">
      <c r="A4" t="s">
        <v>39</v>
      </c>
      <c r="B4">
        <v>0</v>
      </c>
    </row>
    <row r="5" spans="1:15" x14ac:dyDescent="0.25">
      <c r="A5" t="s">
        <v>40</v>
      </c>
    </row>
    <row r="6" spans="1:15" x14ac:dyDescent="0.25">
      <c r="A6" t="s">
        <v>41</v>
      </c>
      <c r="B6">
        <v>0</v>
      </c>
    </row>
    <row r="7" spans="1:15" x14ac:dyDescent="0.25">
      <c r="A7" t="s">
        <v>42</v>
      </c>
      <c r="B7">
        <v>0</v>
      </c>
    </row>
    <row r="8" spans="1:15" x14ac:dyDescent="0.25">
      <c r="A8" t="s">
        <v>43</v>
      </c>
      <c r="B8">
        <v>0</v>
      </c>
    </row>
    <row r="9" spans="1:15" x14ac:dyDescent="0.25">
      <c r="A9" t="s">
        <v>44</v>
      </c>
      <c r="B9">
        <v>0</v>
      </c>
    </row>
    <row r="10" spans="1:15" x14ac:dyDescent="0.25">
      <c r="A10" t="s">
        <v>45</v>
      </c>
      <c r="B10">
        <v>0</v>
      </c>
    </row>
    <row r="13" spans="1:15" x14ac:dyDescent="0.25">
      <c r="A13" t="s">
        <v>46</v>
      </c>
    </row>
    <row r="14" spans="1:15" x14ac:dyDescent="0.25">
      <c r="A14" t="s">
        <v>47</v>
      </c>
      <c r="B14" t="s">
        <v>48</v>
      </c>
      <c r="G14" s="7">
        <f>1.4*(B1+B4)</f>
        <v>2024.3999999999999</v>
      </c>
      <c r="K14" s="20" t="s">
        <v>49</v>
      </c>
      <c r="L14" s="20"/>
      <c r="M14" s="20"/>
      <c r="N14" s="20"/>
      <c r="O14" s="20"/>
    </row>
    <row r="15" spans="1:15" ht="15.75" x14ac:dyDescent="0.3">
      <c r="A15" t="s">
        <v>50</v>
      </c>
      <c r="B15" t="s">
        <v>51</v>
      </c>
      <c r="G15" s="7">
        <f>1.2*($B$1+$B$4+$B$10) + 1.6*($B$2+$B$9) + 0.5*$B$5</f>
        <v>9415.2000000000007</v>
      </c>
      <c r="K15" s="20"/>
      <c r="L15" s="20"/>
      <c r="M15" s="20"/>
      <c r="N15" s="20"/>
      <c r="O15" s="20"/>
    </row>
    <row r="16" spans="1:15" x14ac:dyDescent="0.25">
      <c r="B16" t="s">
        <v>52</v>
      </c>
      <c r="G16" s="7">
        <f>1.2*($B$1+$B$4+$B$10) + 1.6*($B$2+$B$9) + 0.5*$B$6</f>
        <v>9415.2000000000007</v>
      </c>
      <c r="K16" s="20"/>
      <c r="L16" s="20"/>
      <c r="M16" s="20"/>
      <c r="N16" s="20"/>
      <c r="O16" s="20"/>
    </row>
    <row r="17" spans="1:15" x14ac:dyDescent="0.25">
      <c r="B17" t="s">
        <v>53</v>
      </c>
      <c r="G17" s="7">
        <f>1.2*($B$1+$B$4+$B$10) + 1.6*($B$2+$B$9) + 0.5*$B$7</f>
        <v>9415.2000000000007</v>
      </c>
    </row>
    <row r="18" spans="1:15" ht="15.75" x14ac:dyDescent="0.3">
      <c r="A18" t="s">
        <v>54</v>
      </c>
      <c r="B18" t="s">
        <v>55</v>
      </c>
      <c r="G18" s="7">
        <f>1.2*$B$1+1.6*$B$5+0.5*$B$2</f>
        <v>4135.2</v>
      </c>
      <c r="K18" s="6" t="s">
        <v>56</v>
      </c>
      <c r="L18" s="6"/>
      <c r="M18" s="6"/>
      <c r="N18" s="6"/>
      <c r="O18" s="6"/>
    </row>
    <row r="19" spans="1:15" ht="15.75" x14ac:dyDescent="0.3">
      <c r="B19" t="s">
        <v>57</v>
      </c>
      <c r="G19" s="7">
        <f>1.2*$B$1+1.6*$B$5+0.8*$B$3</f>
        <v>1735.2</v>
      </c>
      <c r="K19" s="6"/>
      <c r="L19" s="6"/>
      <c r="M19" s="6"/>
      <c r="N19" s="6"/>
      <c r="O19" s="6"/>
    </row>
    <row r="20" spans="1:15" ht="15.75" x14ac:dyDescent="0.3">
      <c r="B20" t="s">
        <v>55</v>
      </c>
      <c r="G20" s="7">
        <f>1.2*$B$1+1.6*$B$5+0.5*$B$2</f>
        <v>4135.2</v>
      </c>
      <c r="K20" s="20" t="s">
        <v>58</v>
      </c>
      <c r="L20" s="20"/>
      <c r="M20" s="20"/>
      <c r="N20" s="20"/>
      <c r="O20" s="20"/>
    </row>
    <row r="21" spans="1:15" ht="15.75" x14ac:dyDescent="0.3">
      <c r="B21" t="s">
        <v>55</v>
      </c>
      <c r="G21" s="7">
        <f>1.2*$B$1+1.6*$B$6+0.8*$B$3</f>
        <v>1735.2</v>
      </c>
      <c r="K21" s="20"/>
      <c r="L21" s="20"/>
      <c r="M21" s="20"/>
      <c r="N21" s="20"/>
      <c r="O21" s="20"/>
    </row>
    <row r="22" spans="1:15" ht="15.75" x14ac:dyDescent="0.3">
      <c r="B22" t="s">
        <v>55</v>
      </c>
      <c r="G22" s="7">
        <f>1.2*$B$1+1.6*$B$7+0.5*$B$2</f>
        <v>4135.2</v>
      </c>
      <c r="K22" s="20"/>
      <c r="L22" s="20"/>
      <c r="M22" s="20"/>
      <c r="N22" s="20"/>
      <c r="O22" s="20"/>
    </row>
    <row r="23" spans="1:15" ht="15.75" x14ac:dyDescent="0.3">
      <c r="B23" t="s">
        <v>55</v>
      </c>
      <c r="G23" s="7">
        <f>1.2*$B$1+1.6*$B$7+0.8*$B$3</f>
        <v>1735.2</v>
      </c>
    </row>
    <row r="24" spans="1:15" ht="15.75" x14ac:dyDescent="0.3">
      <c r="A24" t="s">
        <v>59</v>
      </c>
      <c r="B24" t="s">
        <v>60</v>
      </c>
      <c r="G24" s="7">
        <f>1.2*$B$1+1.6*$B$3+0.5*$B$2+0.5*$B$5</f>
        <v>4135.2</v>
      </c>
      <c r="K24" s="6" t="s">
        <v>61</v>
      </c>
      <c r="L24" s="6"/>
      <c r="M24" s="6"/>
      <c r="N24" s="6"/>
      <c r="O24" s="6"/>
    </row>
    <row r="25" spans="1:15" ht="15.75" x14ac:dyDescent="0.3">
      <c r="B25" t="s">
        <v>60</v>
      </c>
      <c r="G25" s="7">
        <f>1.2*$B$1+1.6*$B$3+0.5*$B$2+0.5*$B$6</f>
        <v>4135.2</v>
      </c>
      <c r="K25" s="6"/>
      <c r="L25" s="6"/>
      <c r="M25" s="6"/>
      <c r="N25" s="6"/>
      <c r="O25" s="6"/>
    </row>
    <row r="26" spans="1:15" ht="15.75" x14ac:dyDescent="0.3">
      <c r="B26" t="s">
        <v>60</v>
      </c>
      <c r="G26" s="7">
        <f>1.2*$B$1+1.6*$B$3+0.5*$B$2+0.5*$B$7</f>
        <v>4135.2</v>
      </c>
      <c r="K26" s="6"/>
      <c r="L26" s="6"/>
      <c r="M26" s="6"/>
      <c r="N26" s="6"/>
      <c r="O26" s="6"/>
    </row>
    <row r="27" spans="1:15" ht="15.75" x14ac:dyDescent="0.3">
      <c r="A27" t="s">
        <v>62</v>
      </c>
      <c r="B27" t="s">
        <v>63</v>
      </c>
      <c r="G27" s="7">
        <f>1.2*$B$1+$B$8+0.5*$B$2+0.2*$B$6</f>
        <v>4135.2</v>
      </c>
    </row>
    <row r="28" spans="1:15" x14ac:dyDescent="0.25">
      <c r="A28" t="s">
        <v>64</v>
      </c>
      <c r="B28" t="s">
        <v>65</v>
      </c>
      <c r="G28" s="7">
        <f>0.9*$B$1+1.6*$B$3+1.6*$B$9</f>
        <v>1301.4000000000001</v>
      </c>
    </row>
    <row r="29" spans="1:15" x14ac:dyDescent="0.25">
      <c r="A29" t="s">
        <v>66</v>
      </c>
      <c r="B29" t="s">
        <v>67</v>
      </c>
      <c r="G29" s="7">
        <f>0.9*$B$1+1.6*$B$8+1.6*$B$9</f>
        <v>1301.4000000000001</v>
      </c>
    </row>
    <row r="31" spans="1:15" x14ac:dyDescent="0.25">
      <c r="A31" t="s">
        <v>68</v>
      </c>
    </row>
    <row r="32" spans="1:15" x14ac:dyDescent="0.25">
      <c r="A32" t="s">
        <v>69</v>
      </c>
      <c r="B32" t="s">
        <v>70</v>
      </c>
      <c r="G32">
        <f>B1+B4</f>
        <v>1446</v>
      </c>
    </row>
    <row r="33" spans="1:7" x14ac:dyDescent="0.25">
      <c r="A33" t="s">
        <v>71</v>
      </c>
      <c r="B33" t="s">
        <v>72</v>
      </c>
      <c r="G33">
        <f>B1+B9+B4+B2+B10</f>
        <v>6246</v>
      </c>
    </row>
    <row r="34" spans="1:7" ht="15.75" x14ac:dyDescent="0.3">
      <c r="A34" t="s">
        <v>73</v>
      </c>
      <c r="B34" t="s">
        <v>74</v>
      </c>
      <c r="G34">
        <f>B1+B9+B4+B5</f>
        <v>1446</v>
      </c>
    </row>
    <row r="35" spans="1:7" x14ac:dyDescent="0.25">
      <c r="G35">
        <f>B1+B9+B4+B6</f>
        <v>1446</v>
      </c>
    </row>
    <row r="36" spans="1:7" x14ac:dyDescent="0.25">
      <c r="G36">
        <f>B1+B9+B4+B7</f>
        <v>1446</v>
      </c>
    </row>
    <row r="37" spans="1:7" ht="15.75" x14ac:dyDescent="0.3">
      <c r="A37" t="s">
        <v>75</v>
      </c>
      <c r="B37" t="s">
        <v>76</v>
      </c>
    </row>
    <row r="38" spans="1:7" ht="15.75" x14ac:dyDescent="0.3">
      <c r="B38" t="s">
        <v>76</v>
      </c>
    </row>
  </sheetData>
  <mergeCells count="2">
    <mergeCell ref="K14:O16"/>
    <mergeCell ref="K20:O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Garage Door Opening Steel Beam</vt:lpstr>
      <vt:lpstr>Botton Level Beam Below Kitchen</vt:lpstr>
      <vt:lpstr>2nd Level Beam Above Kitchen </vt:lpstr>
      <vt:lpstr>Load Combinations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2019-12-23T20:43:33Z</dcterms:modified>
</cp:coreProperties>
</file>