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9860" windowHeight="106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73" i="1"/>
  <c r="C136"/>
  <c r="I145"/>
  <c r="G143"/>
  <c r="I143" s="1"/>
  <c r="C137" s="1"/>
  <c r="I142"/>
  <c r="G142"/>
  <c r="I141"/>
  <c r="I140"/>
  <c r="I139"/>
  <c r="G155"/>
  <c r="I155" s="1"/>
  <c r="G156"/>
  <c r="I156" s="1"/>
  <c r="I154"/>
  <c r="G154"/>
  <c r="C122"/>
  <c r="C123" s="1"/>
  <c r="G125"/>
  <c r="I125" s="1"/>
  <c r="G114"/>
  <c r="I114" s="1"/>
  <c r="G111"/>
  <c r="G112"/>
  <c r="I112" s="1"/>
  <c r="G113"/>
  <c r="I113" s="1"/>
  <c r="C174"/>
  <c r="C181" s="1"/>
  <c r="I111"/>
  <c r="I110"/>
  <c r="I109"/>
  <c r="I93"/>
  <c r="G93"/>
  <c r="G92"/>
  <c r="I92" s="1"/>
  <c r="I95" s="1"/>
  <c r="C89" s="1"/>
  <c r="C90" s="1"/>
  <c r="G65"/>
  <c r="I65" s="1"/>
  <c r="G64"/>
  <c r="I64" s="1"/>
  <c r="G63"/>
  <c r="I63" s="1"/>
  <c r="G62"/>
  <c r="I62" s="1"/>
  <c r="I80"/>
  <c r="G80"/>
  <c r="G79"/>
  <c r="I79" s="1"/>
  <c r="I78"/>
  <c r="I77"/>
  <c r="G49"/>
  <c r="I49" s="1"/>
  <c r="G48"/>
  <c r="I48" s="1"/>
  <c r="G47"/>
  <c r="I47" s="1"/>
  <c r="G46"/>
  <c r="I46" s="1"/>
  <c r="G45"/>
  <c r="I45" s="1"/>
  <c r="G44"/>
  <c r="I44" s="1"/>
  <c r="G43"/>
  <c r="I43" s="1"/>
  <c r="G42"/>
  <c r="I42" s="1"/>
  <c r="G41"/>
  <c r="I41" s="1"/>
  <c r="G40"/>
  <c r="I40" s="1"/>
  <c r="G38"/>
  <c r="I38" s="1"/>
  <c r="F39"/>
  <c r="C167"/>
  <c r="C29"/>
  <c r="C22"/>
  <c r="C15"/>
  <c r="C8"/>
  <c r="I158" l="1"/>
  <c r="C151" s="1"/>
  <c r="C152" s="1"/>
  <c r="I83"/>
  <c r="C74" s="1"/>
  <c r="C75" s="1"/>
  <c r="I116"/>
  <c r="C106" s="1"/>
  <c r="C107" s="1"/>
  <c r="I67"/>
  <c r="C59" s="1"/>
  <c r="C60" s="1"/>
  <c r="G39"/>
  <c r="I39" s="1"/>
  <c r="I51" s="1"/>
  <c r="C35" s="1"/>
  <c r="C36" s="1"/>
</calcChain>
</file>

<file path=xl/sharedStrings.xml><?xml version="1.0" encoding="utf-8"?>
<sst xmlns="http://schemas.openxmlformats.org/spreadsheetml/2006/main" count="205" uniqueCount="72">
  <si>
    <t>Leachate Force Main from Headwalls to Wet Well– Installation of New 6” Diameter HDPE SDR-11 Line Connecting all Cell 13 Headwalls to Wet Well(All Connection Lines, Tees, Flanges, and Elbows included) – Supply and Install</t>
  </si>
  <si>
    <t>Reference #</t>
  </si>
  <si>
    <t>Description</t>
  </si>
  <si>
    <t>Contact Stormwater Force Main from Headwalls to Oxidation Pond – Installation of New 6” Diameter HDPE SDR-11 Line (All Connection Lines, Tees, Flanges and Elbows Included. Installed in Same Trench as Leachate Force Main)– Supply and Install</t>
  </si>
  <si>
    <t>Leachate Force Main From Lift Station to Oxidation Pond – Installation of New 8” Diameter HDPE SDR-11 Line From Wet Well to Oxidation Pond – All Tees, Elbows, Connections to Wet Well, and Sealed Penetrations to Wet Well Included - Supply and Install</t>
  </si>
  <si>
    <t xml:space="preserve"> Compressed Air Line From Compressor to Headwalls – Installation of 2” Diameter HDPE SDR-11 (All Connection Lines, Tees, and Elbows Included)– Supply and Install</t>
  </si>
  <si>
    <t>Electrical System for Lift Station – Includes All Components Required for a Complete and Operational System with Control Panel(s) and Components for 3-Phase Electrical Motor for Centrifugal Pumps (Refer to Drawings E101 and M101) – Supply and Install</t>
  </si>
  <si>
    <t>Electrical System for Compressor and Dryer – Provide Control Systems, Wiring, and Connections Required for a Complete and Operational System of the Compressor and Dryer as Shown in the Drawings – Supply and Install</t>
  </si>
  <si>
    <t>*********Stormwater Management ************</t>
  </si>
  <si>
    <t>Centrifugal Pumps with Connections and Piping as Shown in the Drawings – Supply and Install</t>
  </si>
  <si>
    <t>Leachate Wet Well – Installation of Wet Well and All Associated HDPE SDR-11 Piping Between the Wet Well and Pumps and Also Between the Pumps and the Force Main (All Connection Lines, Tees, Flanges, and Elbows included) – Supply and Install</t>
  </si>
  <si>
    <t>*********Geomembrane for Temporary Berm – Includes Welding and Remobilization – Supply and Install******</t>
  </si>
  <si>
    <t>Concrete Headwalls – Supply and Construct</t>
  </si>
  <si>
    <t>Unit of Measure =</t>
  </si>
  <si>
    <t>Quantity =</t>
  </si>
  <si>
    <t>ft</t>
  </si>
  <si>
    <t>Lump Sum</t>
  </si>
  <si>
    <t>Each</t>
  </si>
  <si>
    <t xml:space="preserve">Unit Price = </t>
  </si>
  <si>
    <t>Unit Price Extension =</t>
  </si>
  <si>
    <t>3-#8 THWN</t>
  </si>
  <si>
    <t>Ea</t>
  </si>
  <si>
    <t>Electrical Conduit From Electrical Power Panel to Headwalls – Provide Pump Control Systems, Conduit, Wiring, and Connections Required for a Complete and Operational System as Shown in the Drawings – Supply and Install</t>
  </si>
  <si>
    <t>Air Compressor, Dryer, and Storage Tank – Provide Equipment &amp; Installation of Compressor, Dryer, and Storage Tank and All Associated HDPE SDR-11 Piping to Line Item #12 (All Connection Lines, Tees, Flanges, and Elbows Included) – Supply and Install</t>
  </si>
  <si>
    <t>Compressor Metal Shed – Includes Foundation, Frame, Sheathing, Roofing and Floor Drains (With Associated Plumbing) – Supply and Construct</t>
  </si>
  <si>
    <t>1-1/2" Conduit</t>
  </si>
  <si>
    <t>Polaris Connectors</t>
  </si>
  <si>
    <t>1/2" Conduit</t>
  </si>
  <si>
    <t>#12 Wire</t>
  </si>
  <si>
    <t>24V DC Power Pack</t>
  </si>
  <si>
    <t>120V 20Amp Fused Disc.</t>
  </si>
  <si>
    <t>NEMA 3R Strobe Light</t>
  </si>
  <si>
    <t>NEMA 10X Enclosure</t>
  </si>
  <si>
    <t>NEMA 3R Enclosure</t>
  </si>
  <si>
    <t>SCADA Transmitter Mod</t>
  </si>
  <si>
    <t>Cost/Unit</t>
  </si>
  <si>
    <t>Labor/Unit</t>
  </si>
  <si>
    <t>24V DC Pump Control Bd</t>
  </si>
  <si>
    <t>Extended Price</t>
  </si>
  <si>
    <t>Total</t>
  </si>
  <si>
    <t>LoadCenter</t>
  </si>
  <si>
    <t>3" Conduit</t>
  </si>
  <si>
    <t>250 MCM Wire</t>
  </si>
  <si>
    <t>Disconnect</t>
  </si>
  <si>
    <t>Electrical System for Service From Utility Company – Provide Disconnect, Power Panel, Conduit, Wiring, Lighting and any Charges from Utility Company for Connection – Supply and Install</t>
  </si>
  <si>
    <t>Motor 3PH</t>
  </si>
  <si>
    <t>Control Panel</t>
  </si>
  <si>
    <t>Wiring to Motors</t>
  </si>
  <si>
    <t>Conduit to Motors</t>
  </si>
  <si>
    <t>Lighting</t>
  </si>
  <si>
    <t>Wiring to Components</t>
  </si>
  <si>
    <t>Conduite to Components</t>
  </si>
  <si>
    <t>1-1/2" Diaphragm Pump</t>
  </si>
  <si>
    <t>Piping</t>
  </si>
  <si>
    <t>Sump Strainer</t>
  </si>
  <si>
    <t>Liquid Level Dectors</t>
  </si>
  <si>
    <t>Air Solenoids</t>
  </si>
  <si>
    <t>Units</t>
  </si>
  <si>
    <t>Quantity</t>
  </si>
  <si>
    <t>ea</t>
  </si>
  <si>
    <t>Air Regulator</t>
  </si>
  <si>
    <t>Diaphragm Pumps with Connections, All Piping, Sump Strainer, Liquid Level Detectors, Level Sensors, Air Solenoids, Air Regulators w/ Filters,  – 2” Drain Pipes From Headwall to Sump Included – Supply and Install</t>
  </si>
  <si>
    <t>Centrifugal Pump</t>
  </si>
  <si>
    <t xml:space="preserve">Air Compressor </t>
  </si>
  <si>
    <t>Dryer</t>
  </si>
  <si>
    <t>Storage Tank</t>
  </si>
  <si>
    <t>Wet Well</t>
  </si>
  <si>
    <t xml:space="preserve">6" HDPE Piping </t>
  </si>
  <si>
    <t>8" HDPE Piping</t>
  </si>
  <si>
    <t>6" Valve</t>
  </si>
  <si>
    <t>8" Valve</t>
  </si>
  <si>
    <t>Grand Total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</si>
</sst>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Border="1"/>
    <xf numFmtId="0" fontId="0" fillId="0" borderId="0" xfId="0" applyBorder="1"/>
    <xf numFmtId="0" fontId="0" fillId="0" borderId="5" xfId="0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Fill="1" applyBorder="1"/>
    <xf numFmtId="0" fontId="0" fillId="0" borderId="0" xfId="0" applyAlignment="1"/>
    <xf numFmtId="0" fontId="0" fillId="3" borderId="4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164" fontId="0" fillId="3" borderId="7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1"/>
  <sheetViews>
    <sheetView tabSelected="1" workbookViewId="0">
      <selection activeCell="E6" sqref="E6"/>
    </sheetView>
  </sheetViews>
  <sheetFormatPr defaultRowHeight="15"/>
  <cols>
    <col min="1" max="1" width="10" style="1" customWidth="1"/>
    <col min="3" max="3" width="13.5703125" customWidth="1"/>
    <col min="6" max="6" width="10.140625" bestFit="1" customWidth="1"/>
    <col min="9" max="9" width="14.85546875" customWidth="1"/>
  </cols>
  <sheetData>
    <row r="1" spans="1:14" ht="30">
      <c r="A1" s="2" t="s">
        <v>1</v>
      </c>
      <c r="B1" t="s">
        <v>2</v>
      </c>
    </row>
    <row r="2" spans="1:14" ht="15.75" thickBot="1"/>
    <row r="3" spans="1:14">
      <c r="A3" s="4">
        <v>9</v>
      </c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>
      <c r="A4" s="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8" t="s">
        <v>14</v>
      </c>
      <c r="B5" s="19"/>
      <c r="C5" s="6">
        <v>600</v>
      </c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>
      <c r="A6" s="18" t="s">
        <v>13</v>
      </c>
      <c r="B6" s="19"/>
      <c r="C6" s="9" t="s">
        <v>15</v>
      </c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>
      <c r="A7" s="18" t="s">
        <v>18</v>
      </c>
      <c r="B7" s="19"/>
      <c r="C7" s="10">
        <v>16.5</v>
      </c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>
      <c r="A8" s="18" t="s">
        <v>19</v>
      </c>
      <c r="B8" s="19"/>
      <c r="C8" s="10">
        <f>C7*C5</f>
        <v>9900</v>
      </c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ht="15.75" thickBo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>
      <c r="A10" s="4">
        <v>10</v>
      </c>
      <c r="B10" s="21" t="s">
        <v>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14">
      <c r="A12" s="18" t="s">
        <v>14</v>
      </c>
      <c r="B12" s="19"/>
      <c r="C12" s="9">
        <v>7000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>
      <c r="A13" s="18" t="s">
        <v>13</v>
      </c>
      <c r="B13" s="19"/>
      <c r="C13" s="9" t="s">
        <v>15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>
      <c r="A14" s="18" t="s">
        <v>18</v>
      </c>
      <c r="B14" s="19"/>
      <c r="C14" s="10">
        <v>15.5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4">
      <c r="A15" s="18" t="s">
        <v>19</v>
      </c>
      <c r="B15" s="19"/>
      <c r="C15" s="10">
        <f>C14*C12</f>
        <v>108500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 ht="15.75" thickBo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>
      <c r="A17" s="4">
        <v>11</v>
      </c>
      <c r="B17" s="21" t="s">
        <v>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1:14">
      <c r="A19" s="18" t="s">
        <v>14</v>
      </c>
      <c r="B19" s="19"/>
      <c r="C19" s="9">
        <v>7000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>
      <c r="A20" s="18" t="s">
        <v>13</v>
      </c>
      <c r="B20" s="19"/>
      <c r="C20" s="9" t="s">
        <v>15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>
      <c r="A21" s="18" t="s">
        <v>18</v>
      </c>
      <c r="B21" s="19"/>
      <c r="C21" s="10">
        <v>18.25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>
      <c r="A22" s="18" t="s">
        <v>19</v>
      </c>
      <c r="B22" s="19"/>
      <c r="C22" s="10">
        <f>C21*C19</f>
        <v>127750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4" ht="15.75" thickBo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1:14">
      <c r="A24" s="4">
        <v>12</v>
      </c>
      <c r="B24" s="21" t="s">
        <v>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</row>
    <row r="25" spans="1:14">
      <c r="A25" s="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</row>
    <row r="26" spans="1:14">
      <c r="A26" s="18" t="s">
        <v>14</v>
      </c>
      <c r="B26" s="19"/>
      <c r="C26" s="9">
        <v>650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4">
      <c r="A27" s="18" t="s">
        <v>13</v>
      </c>
      <c r="B27" s="19"/>
      <c r="C27" s="9" t="s">
        <v>15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1:14">
      <c r="A28" s="18" t="s">
        <v>18</v>
      </c>
      <c r="B28" s="19"/>
      <c r="C28" s="10">
        <v>9.6999999999999993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</row>
    <row r="29" spans="1:14">
      <c r="A29" s="18" t="s">
        <v>19</v>
      </c>
      <c r="B29" s="19"/>
      <c r="C29" s="10">
        <f>C28*C26</f>
        <v>6304.9999999999991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4" ht="15.75" thickBot="1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 spans="1:14">
      <c r="A31" s="4">
        <v>13</v>
      </c>
      <c r="B31" s="21" t="s">
        <v>22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14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1:14">
      <c r="A33" s="18" t="s">
        <v>14</v>
      </c>
      <c r="B33" s="19"/>
      <c r="C33" s="9">
        <v>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</row>
    <row r="34" spans="1:14">
      <c r="A34" s="18" t="s">
        <v>13</v>
      </c>
      <c r="B34" s="19"/>
      <c r="C34" s="9" t="s">
        <v>16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</row>
    <row r="35" spans="1:14">
      <c r="A35" s="18" t="s">
        <v>18</v>
      </c>
      <c r="B35" s="19"/>
      <c r="C35" s="10">
        <f>I51</f>
        <v>31585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>
      <c r="A36" s="18" t="s">
        <v>19</v>
      </c>
      <c r="B36" s="19"/>
      <c r="C36" s="10">
        <f>C35*C33</f>
        <v>31585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1:14">
      <c r="A37" s="5"/>
      <c r="B37" s="7" t="s">
        <v>2</v>
      </c>
      <c r="C37" s="7"/>
      <c r="D37" s="7"/>
      <c r="E37" s="7"/>
      <c r="F37" s="7" t="s">
        <v>35</v>
      </c>
      <c r="G37" s="7" t="s">
        <v>36</v>
      </c>
      <c r="H37" s="7"/>
      <c r="I37" s="7" t="s">
        <v>38</v>
      </c>
      <c r="J37" s="7"/>
      <c r="K37" s="7"/>
      <c r="L37" s="7"/>
      <c r="M37" s="7"/>
      <c r="N37" s="8"/>
    </row>
    <row r="38" spans="1:14">
      <c r="A38" s="5"/>
      <c r="B38" s="7" t="s">
        <v>25</v>
      </c>
      <c r="C38" s="7"/>
      <c r="D38" s="14">
        <v>500</v>
      </c>
      <c r="E38" s="7" t="s">
        <v>15</v>
      </c>
      <c r="F38" s="27">
        <v>1.75</v>
      </c>
      <c r="G38" s="27">
        <f>F38*1.5</f>
        <v>2.625</v>
      </c>
      <c r="H38" s="7"/>
      <c r="I38" s="27">
        <f>(F38+G38)*D38</f>
        <v>2187.5</v>
      </c>
      <c r="J38" s="7"/>
      <c r="K38" s="7"/>
      <c r="L38" s="7"/>
      <c r="M38" s="7"/>
      <c r="N38" s="8"/>
    </row>
    <row r="39" spans="1:14">
      <c r="A39" s="5"/>
      <c r="B39" s="7" t="s">
        <v>20</v>
      </c>
      <c r="C39" s="7"/>
      <c r="D39" s="14">
        <v>1500</v>
      </c>
      <c r="E39" s="7" t="s">
        <v>15</v>
      </c>
      <c r="F39" s="27">
        <f>3*0.45</f>
        <v>1.35</v>
      </c>
      <c r="G39" s="27">
        <f t="shared" ref="G39:G49" si="0">F39*1.5</f>
        <v>2.0250000000000004</v>
      </c>
      <c r="H39" s="7"/>
      <c r="I39" s="27">
        <f t="shared" ref="I39:I49" si="1">(F39+G39)*D39</f>
        <v>5062.5000000000009</v>
      </c>
      <c r="J39" s="7"/>
      <c r="K39" s="7"/>
      <c r="L39" s="7"/>
      <c r="M39" s="7"/>
      <c r="N39" s="8"/>
    </row>
    <row r="40" spans="1:14">
      <c r="A40" s="5"/>
      <c r="B40" s="7" t="s">
        <v>33</v>
      </c>
      <c r="C40" s="7"/>
      <c r="D40" s="14">
        <v>3</v>
      </c>
      <c r="E40" s="7" t="s">
        <v>21</v>
      </c>
      <c r="F40" s="27">
        <v>750</v>
      </c>
      <c r="G40" s="27">
        <f t="shared" si="0"/>
        <v>1125</v>
      </c>
      <c r="H40" s="7"/>
      <c r="I40" s="27">
        <f t="shared" si="1"/>
        <v>5625</v>
      </c>
      <c r="J40" s="7"/>
      <c r="K40" s="7"/>
      <c r="L40" s="7"/>
      <c r="M40" s="7"/>
      <c r="N40" s="8"/>
    </row>
    <row r="41" spans="1:14">
      <c r="A41" s="5"/>
      <c r="B41" s="16" t="s">
        <v>26</v>
      </c>
      <c r="C41" s="7"/>
      <c r="D41" s="14">
        <v>9</v>
      </c>
      <c r="E41" s="16" t="s">
        <v>21</v>
      </c>
      <c r="F41" s="27">
        <v>28.5</v>
      </c>
      <c r="G41" s="27">
        <f t="shared" si="0"/>
        <v>42.75</v>
      </c>
      <c r="H41" s="7"/>
      <c r="I41" s="27">
        <f t="shared" si="1"/>
        <v>641.25</v>
      </c>
      <c r="J41" s="7"/>
      <c r="K41" s="7"/>
      <c r="L41" s="7"/>
      <c r="M41" s="7"/>
      <c r="N41" s="8"/>
    </row>
    <row r="42" spans="1:14">
      <c r="A42" s="5"/>
      <c r="B42" s="16" t="s">
        <v>27</v>
      </c>
      <c r="C42" s="7"/>
      <c r="D42" s="14">
        <v>15</v>
      </c>
      <c r="E42" s="16" t="s">
        <v>15</v>
      </c>
      <c r="F42" s="27">
        <v>0.75</v>
      </c>
      <c r="G42" s="27">
        <f t="shared" si="0"/>
        <v>1.125</v>
      </c>
      <c r="H42" s="7"/>
      <c r="I42" s="27">
        <f t="shared" si="1"/>
        <v>28.125</v>
      </c>
      <c r="J42" s="7"/>
      <c r="K42" s="7"/>
      <c r="L42" s="7"/>
      <c r="M42" s="7"/>
      <c r="N42" s="8"/>
    </row>
    <row r="43" spans="1:14">
      <c r="A43" s="5"/>
      <c r="B43" s="16" t="s">
        <v>28</v>
      </c>
      <c r="C43" s="7"/>
      <c r="D43" s="14">
        <v>65</v>
      </c>
      <c r="E43" s="16" t="s">
        <v>15</v>
      </c>
      <c r="F43" s="27">
        <v>0.25</v>
      </c>
      <c r="G43" s="27">
        <f t="shared" si="0"/>
        <v>0.375</v>
      </c>
      <c r="H43" s="7"/>
      <c r="I43" s="27">
        <f t="shared" si="1"/>
        <v>40.625</v>
      </c>
      <c r="J43" s="7"/>
      <c r="K43" s="7"/>
      <c r="L43" s="7"/>
      <c r="M43" s="7"/>
      <c r="N43" s="8"/>
    </row>
    <row r="44" spans="1:14">
      <c r="A44" s="5"/>
      <c r="B44" s="16" t="s">
        <v>29</v>
      </c>
      <c r="C44" s="7"/>
      <c r="D44" s="14">
        <v>3</v>
      </c>
      <c r="E44" s="16" t="s">
        <v>21</v>
      </c>
      <c r="F44" s="27">
        <v>175</v>
      </c>
      <c r="G44" s="27">
        <f t="shared" si="0"/>
        <v>262.5</v>
      </c>
      <c r="H44" s="7"/>
      <c r="I44" s="27">
        <f t="shared" si="1"/>
        <v>1312.5</v>
      </c>
      <c r="J44" s="7"/>
      <c r="K44" s="7"/>
      <c r="L44" s="7"/>
      <c r="M44" s="7"/>
      <c r="N44" s="8"/>
    </row>
    <row r="45" spans="1:14">
      <c r="A45" s="5"/>
      <c r="B45" s="16" t="s">
        <v>30</v>
      </c>
      <c r="C45" s="7"/>
      <c r="D45" s="14">
        <v>3</v>
      </c>
      <c r="E45" s="16" t="s">
        <v>21</v>
      </c>
      <c r="F45" s="27">
        <v>75</v>
      </c>
      <c r="G45" s="27">
        <f t="shared" si="0"/>
        <v>112.5</v>
      </c>
      <c r="H45" s="7"/>
      <c r="I45" s="27">
        <f t="shared" si="1"/>
        <v>562.5</v>
      </c>
      <c r="J45" s="7"/>
      <c r="K45" s="7"/>
      <c r="L45" s="7"/>
      <c r="M45" s="7"/>
      <c r="N45" s="8"/>
    </row>
    <row r="46" spans="1:14">
      <c r="A46" s="5"/>
      <c r="B46" s="16" t="s">
        <v>31</v>
      </c>
      <c r="C46" s="7"/>
      <c r="D46" s="14">
        <v>3</v>
      </c>
      <c r="E46" s="16" t="s">
        <v>21</v>
      </c>
      <c r="F46" s="27">
        <v>100</v>
      </c>
      <c r="G46" s="27">
        <f t="shared" si="0"/>
        <v>150</v>
      </c>
      <c r="H46" s="7"/>
      <c r="I46" s="27">
        <f t="shared" si="1"/>
        <v>750</v>
      </c>
      <c r="J46" s="7"/>
      <c r="K46" s="7"/>
      <c r="L46" s="7"/>
      <c r="M46" s="7"/>
      <c r="N46" s="8"/>
    </row>
    <row r="47" spans="1:14">
      <c r="A47" s="5"/>
      <c r="B47" s="16" t="s">
        <v>32</v>
      </c>
      <c r="C47" s="7"/>
      <c r="D47" s="14">
        <v>3</v>
      </c>
      <c r="E47" s="16" t="s">
        <v>21</v>
      </c>
      <c r="F47" s="27">
        <v>1000</v>
      </c>
      <c r="G47" s="27">
        <f t="shared" si="0"/>
        <v>1500</v>
      </c>
      <c r="H47" s="7"/>
      <c r="I47" s="27">
        <f t="shared" si="1"/>
        <v>7500</v>
      </c>
      <c r="J47" s="7"/>
      <c r="K47" s="7"/>
      <c r="L47" s="7"/>
      <c r="M47" s="7"/>
      <c r="N47" s="8"/>
    </row>
    <row r="48" spans="1:14">
      <c r="A48" s="5"/>
      <c r="B48" s="16" t="s">
        <v>34</v>
      </c>
      <c r="C48" s="7"/>
      <c r="D48" s="14">
        <v>3</v>
      </c>
      <c r="E48" s="16" t="s">
        <v>21</v>
      </c>
      <c r="F48" s="27">
        <v>800</v>
      </c>
      <c r="G48" s="27">
        <f t="shared" si="0"/>
        <v>1200</v>
      </c>
      <c r="H48" s="7"/>
      <c r="I48" s="27">
        <f t="shared" si="1"/>
        <v>6000</v>
      </c>
      <c r="J48" s="7"/>
      <c r="K48" s="7"/>
      <c r="L48" s="7"/>
      <c r="M48" s="7"/>
      <c r="N48" s="8"/>
    </row>
    <row r="49" spans="1:14">
      <c r="A49" s="5"/>
      <c r="B49" s="16" t="s">
        <v>37</v>
      </c>
      <c r="C49" s="7"/>
      <c r="D49" s="14">
        <v>3</v>
      </c>
      <c r="E49" s="16" t="s">
        <v>21</v>
      </c>
      <c r="F49" s="27">
        <v>250</v>
      </c>
      <c r="G49" s="27">
        <f t="shared" si="0"/>
        <v>375</v>
      </c>
      <c r="H49" s="7"/>
      <c r="I49" s="27">
        <f t="shared" si="1"/>
        <v>1875</v>
      </c>
      <c r="J49" s="7"/>
      <c r="K49" s="7"/>
      <c r="L49" s="7"/>
      <c r="M49" s="7"/>
      <c r="N49" s="8"/>
    </row>
    <row r="50" spans="1:14">
      <c r="A50" s="5"/>
      <c r="B50" s="16"/>
      <c r="C50" s="7"/>
      <c r="D50" s="14"/>
      <c r="E50" s="7"/>
      <c r="F50" s="27"/>
      <c r="G50" s="7"/>
      <c r="H50" s="7"/>
      <c r="I50" s="27"/>
      <c r="J50" s="7"/>
      <c r="K50" s="7"/>
      <c r="L50" s="7"/>
      <c r="M50" s="7"/>
      <c r="N50" s="8"/>
    </row>
    <row r="51" spans="1:14">
      <c r="A51" s="5"/>
      <c r="B51" s="16"/>
      <c r="C51" s="7"/>
      <c r="D51" s="14"/>
      <c r="E51" s="7"/>
      <c r="F51" s="7"/>
      <c r="G51" s="7" t="s">
        <v>39</v>
      </c>
      <c r="H51" s="7"/>
      <c r="I51" s="27">
        <f>SUM(I38:I49)</f>
        <v>31585</v>
      </c>
      <c r="J51" s="7"/>
      <c r="K51" s="7"/>
      <c r="L51" s="7"/>
      <c r="M51" s="7"/>
      <c r="N51" s="8"/>
    </row>
    <row r="52" spans="1:14">
      <c r="A52" s="5"/>
      <c r="B52" s="16"/>
      <c r="C52" s="7"/>
      <c r="D52" s="14"/>
      <c r="E52" s="7"/>
      <c r="F52" s="7"/>
      <c r="G52" s="7"/>
      <c r="H52" s="7"/>
      <c r="I52" s="7"/>
      <c r="J52" s="7"/>
      <c r="K52" s="7"/>
      <c r="L52" s="7"/>
      <c r="M52" s="7"/>
      <c r="N52" s="8"/>
    </row>
    <row r="53" spans="1:14">
      <c r="A53" s="5"/>
      <c r="B53" s="7"/>
      <c r="C53" s="7"/>
      <c r="D53" s="14"/>
      <c r="E53" s="7"/>
      <c r="F53" s="7"/>
      <c r="G53" s="7"/>
      <c r="H53" s="7"/>
      <c r="I53" s="7"/>
      <c r="J53" s="7"/>
      <c r="K53" s="7"/>
      <c r="L53" s="7"/>
      <c r="M53" s="7"/>
      <c r="N53" s="8"/>
    </row>
    <row r="54" spans="1:14" ht="15.75" thickBot="1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</row>
    <row r="55" spans="1:14">
      <c r="A55" s="4">
        <v>14</v>
      </c>
      <c r="B55" s="21" t="s">
        <v>6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2"/>
    </row>
    <row r="56" spans="1:14">
      <c r="A56" s="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4"/>
    </row>
    <row r="57" spans="1:14">
      <c r="A57" s="18" t="s">
        <v>14</v>
      </c>
      <c r="B57" s="19"/>
      <c r="C57" s="9">
        <v>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8"/>
    </row>
    <row r="58" spans="1:14">
      <c r="A58" s="18" t="s">
        <v>13</v>
      </c>
      <c r="B58" s="19"/>
      <c r="C58" s="9" t="s">
        <v>16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8"/>
    </row>
    <row r="59" spans="1:14">
      <c r="A59" s="18" t="s">
        <v>18</v>
      </c>
      <c r="B59" s="19"/>
      <c r="C59" s="10">
        <f>I67</f>
        <v>9787.5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8"/>
    </row>
    <row r="60" spans="1:14">
      <c r="A60" s="18" t="s">
        <v>19</v>
      </c>
      <c r="B60" s="19"/>
      <c r="C60" s="10">
        <f>C59*C57</f>
        <v>9787.5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</row>
    <row r="61" spans="1:14">
      <c r="A61" s="5"/>
      <c r="B61" s="7" t="s">
        <v>2</v>
      </c>
      <c r="C61" s="7"/>
      <c r="D61" s="7"/>
      <c r="E61" s="7"/>
      <c r="F61" s="7" t="s">
        <v>35</v>
      </c>
      <c r="G61" s="7" t="s">
        <v>36</v>
      </c>
      <c r="H61" s="7"/>
      <c r="I61" s="7" t="s">
        <v>38</v>
      </c>
      <c r="J61" s="7"/>
      <c r="K61" s="7"/>
      <c r="L61" s="7"/>
      <c r="M61" s="7"/>
      <c r="N61" s="8"/>
    </row>
    <row r="62" spans="1:14">
      <c r="A62" s="5"/>
      <c r="B62" s="7" t="s">
        <v>45</v>
      </c>
      <c r="C62" s="7"/>
      <c r="D62" s="7">
        <v>2</v>
      </c>
      <c r="E62" s="7" t="s">
        <v>21</v>
      </c>
      <c r="F62" s="27">
        <v>550</v>
      </c>
      <c r="G62" s="27">
        <f>F62*1.5</f>
        <v>825</v>
      </c>
      <c r="H62" s="27"/>
      <c r="I62" s="27">
        <f t="shared" ref="I62:I65" si="2">(F62+G62)*D62</f>
        <v>2750</v>
      </c>
      <c r="J62" s="7"/>
      <c r="K62" s="7"/>
      <c r="L62" s="7"/>
      <c r="M62" s="7"/>
      <c r="N62" s="8"/>
    </row>
    <row r="63" spans="1:14">
      <c r="A63" s="5"/>
      <c r="B63" s="7" t="s">
        <v>46</v>
      </c>
      <c r="C63" s="7"/>
      <c r="D63" s="7">
        <v>1</v>
      </c>
      <c r="E63" s="7" t="s">
        <v>21</v>
      </c>
      <c r="F63" s="27">
        <v>2525</v>
      </c>
      <c r="G63" s="27">
        <f>F63*1.5</f>
        <v>3787.5</v>
      </c>
      <c r="H63" s="27"/>
      <c r="I63" s="27">
        <f t="shared" si="2"/>
        <v>6312.5</v>
      </c>
      <c r="J63" s="7"/>
      <c r="K63" s="7"/>
      <c r="L63" s="7"/>
      <c r="M63" s="7"/>
      <c r="N63" s="8"/>
    </row>
    <row r="64" spans="1:14">
      <c r="A64" s="5"/>
      <c r="B64" s="16" t="s">
        <v>47</v>
      </c>
      <c r="C64" s="7"/>
      <c r="D64" s="7">
        <v>150</v>
      </c>
      <c r="E64" s="7" t="s">
        <v>15</v>
      </c>
      <c r="F64" s="27">
        <v>1.35</v>
      </c>
      <c r="G64" s="27">
        <f t="shared" ref="G64:G65" si="3">F64*1.5</f>
        <v>2.0250000000000004</v>
      </c>
      <c r="H64" s="27"/>
      <c r="I64" s="27">
        <f t="shared" si="2"/>
        <v>506.25000000000006</v>
      </c>
      <c r="J64" s="7"/>
      <c r="K64" s="7"/>
      <c r="L64" s="7"/>
      <c r="M64" s="7"/>
      <c r="N64" s="8"/>
    </row>
    <row r="65" spans="1:14">
      <c r="A65" s="5"/>
      <c r="B65" s="16" t="s">
        <v>48</v>
      </c>
      <c r="C65" s="7"/>
      <c r="D65" s="16">
        <v>50</v>
      </c>
      <c r="E65" s="16" t="s">
        <v>15</v>
      </c>
      <c r="F65" s="27">
        <v>1.75</v>
      </c>
      <c r="G65" s="27">
        <f t="shared" si="3"/>
        <v>2.625</v>
      </c>
      <c r="H65" s="27"/>
      <c r="I65" s="27">
        <f t="shared" si="2"/>
        <v>218.75</v>
      </c>
      <c r="J65" s="7"/>
      <c r="K65" s="7"/>
      <c r="L65" s="7"/>
      <c r="M65" s="7"/>
      <c r="N65" s="8"/>
    </row>
    <row r="66" spans="1:14">
      <c r="A66" s="5"/>
      <c r="B66" s="7"/>
      <c r="C66" s="7"/>
      <c r="D66" s="7"/>
      <c r="E66" s="7"/>
      <c r="F66" s="27"/>
      <c r="G66" s="27"/>
      <c r="H66" s="27"/>
      <c r="I66" s="27"/>
      <c r="J66" s="7"/>
      <c r="K66" s="7"/>
      <c r="L66" s="7"/>
      <c r="M66" s="7"/>
      <c r="N66" s="8"/>
    </row>
    <row r="67" spans="1:14">
      <c r="A67" s="5"/>
      <c r="B67" s="7"/>
      <c r="C67" s="7"/>
      <c r="D67" s="7"/>
      <c r="E67" s="7"/>
      <c r="F67" s="27"/>
      <c r="G67" s="27"/>
      <c r="H67" s="27"/>
      <c r="I67" s="27">
        <f>I62+I63+I64+I65</f>
        <v>9787.5</v>
      </c>
      <c r="J67" s="7"/>
      <c r="K67" s="7"/>
      <c r="L67" s="7"/>
      <c r="M67" s="7"/>
      <c r="N67" s="8"/>
    </row>
    <row r="68" spans="1:14">
      <c r="A68" s="5"/>
      <c r="B68" s="7"/>
      <c r="C68" s="7"/>
      <c r="D68" s="7"/>
      <c r="E68" s="7"/>
      <c r="F68" s="27"/>
      <c r="G68" s="27"/>
      <c r="H68" s="27"/>
      <c r="I68" s="27"/>
      <c r="J68" s="7"/>
      <c r="K68" s="7"/>
      <c r="L68" s="7"/>
      <c r="M68" s="7"/>
      <c r="N68" s="8"/>
    </row>
    <row r="69" spans="1:14" ht="15.75" thickBot="1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</row>
    <row r="70" spans="1:14">
      <c r="A70" s="4">
        <v>15</v>
      </c>
      <c r="B70" s="21" t="s">
        <v>44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2"/>
    </row>
    <row r="71" spans="1:14">
      <c r="A71" s="5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4"/>
    </row>
    <row r="72" spans="1:14">
      <c r="A72" s="18" t="s">
        <v>14</v>
      </c>
      <c r="B72" s="19"/>
      <c r="C72" s="9">
        <v>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</row>
    <row r="73" spans="1:14">
      <c r="A73" s="18" t="s">
        <v>13</v>
      </c>
      <c r="B73" s="19"/>
      <c r="C73" s="9" t="s">
        <v>16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8"/>
    </row>
    <row r="74" spans="1:14">
      <c r="A74" s="18" t="s">
        <v>18</v>
      </c>
      <c r="B74" s="19"/>
      <c r="C74" s="10">
        <f>I83</f>
        <v>13734.999999999998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8"/>
    </row>
    <row r="75" spans="1:14">
      <c r="A75" s="18" t="s">
        <v>19</v>
      </c>
      <c r="B75" s="19"/>
      <c r="C75" s="10">
        <f>C74*C72</f>
        <v>13734.999999999998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</row>
    <row r="76" spans="1:14">
      <c r="A76" s="5"/>
      <c r="B76" s="7" t="s">
        <v>2</v>
      </c>
      <c r="C76" s="7"/>
      <c r="D76" s="7"/>
      <c r="E76" s="7"/>
      <c r="F76" s="7" t="s">
        <v>35</v>
      </c>
      <c r="G76" s="7" t="s">
        <v>36</v>
      </c>
      <c r="H76" s="7"/>
      <c r="I76" s="7" t="s">
        <v>38</v>
      </c>
      <c r="J76" s="7"/>
      <c r="K76" s="7"/>
      <c r="L76" s="7"/>
      <c r="M76" s="7"/>
      <c r="N76" s="8"/>
    </row>
    <row r="77" spans="1:14">
      <c r="A77" s="5"/>
      <c r="B77" s="7" t="s">
        <v>40</v>
      </c>
      <c r="C77" s="7"/>
      <c r="D77" s="7">
        <v>1</v>
      </c>
      <c r="E77" s="7" t="s">
        <v>21</v>
      </c>
      <c r="F77" s="27">
        <v>1000</v>
      </c>
      <c r="G77" s="27">
        <v>740</v>
      </c>
      <c r="H77" s="7"/>
      <c r="I77" s="27">
        <f>F77+G77</f>
        <v>1740</v>
      </c>
      <c r="J77" s="7"/>
      <c r="K77" s="7"/>
      <c r="L77" s="7"/>
      <c r="M77" s="7"/>
      <c r="N77" s="8"/>
    </row>
    <row r="78" spans="1:14">
      <c r="A78" s="5"/>
      <c r="B78" s="7" t="s">
        <v>43</v>
      </c>
      <c r="C78" s="7"/>
      <c r="D78" s="7">
        <v>1</v>
      </c>
      <c r="E78" s="7" t="s">
        <v>21</v>
      </c>
      <c r="F78" s="27">
        <v>1000</v>
      </c>
      <c r="G78" s="27">
        <v>740</v>
      </c>
      <c r="H78" s="7"/>
      <c r="I78" s="27">
        <f>F78+G78</f>
        <v>1740</v>
      </c>
      <c r="J78" s="7"/>
      <c r="K78" s="7"/>
      <c r="L78" s="7"/>
      <c r="M78" s="7"/>
      <c r="N78" s="8"/>
    </row>
    <row r="79" spans="1:14">
      <c r="A79" s="5"/>
      <c r="B79" s="7" t="s">
        <v>41</v>
      </c>
      <c r="C79" s="7"/>
      <c r="D79" s="7">
        <v>225</v>
      </c>
      <c r="E79" s="7" t="s">
        <v>15</v>
      </c>
      <c r="F79" s="27">
        <v>3.55</v>
      </c>
      <c r="G79" s="27">
        <f>F79*1.5</f>
        <v>5.3249999999999993</v>
      </c>
      <c r="H79" s="7"/>
      <c r="I79" s="27">
        <f>(F79+G79)*D79</f>
        <v>1996.875</v>
      </c>
      <c r="J79" s="7"/>
      <c r="K79" s="7"/>
      <c r="L79" s="7"/>
      <c r="M79" s="7"/>
      <c r="N79" s="8"/>
    </row>
    <row r="80" spans="1:14">
      <c r="A80" s="5"/>
      <c r="B80" s="16" t="s">
        <v>42</v>
      </c>
      <c r="C80" s="7"/>
      <c r="D80" s="7">
        <v>675</v>
      </c>
      <c r="E80" s="7" t="s">
        <v>15</v>
      </c>
      <c r="F80" s="27">
        <v>4.3899999999999997</v>
      </c>
      <c r="G80" s="27">
        <f>F80*1.5</f>
        <v>6.5849999999999991</v>
      </c>
      <c r="H80" s="7"/>
      <c r="I80" s="27">
        <f>(F80+G80)*D80</f>
        <v>7408.1249999999982</v>
      </c>
      <c r="J80" s="7"/>
      <c r="K80" s="7"/>
      <c r="L80" s="7"/>
      <c r="M80" s="7"/>
      <c r="N80" s="8"/>
    </row>
    <row r="81" spans="1:14">
      <c r="A81" s="5"/>
      <c r="B81" s="16" t="s">
        <v>49</v>
      </c>
      <c r="C81" s="7"/>
      <c r="D81" s="7"/>
      <c r="E81" s="7"/>
      <c r="F81" s="27"/>
      <c r="G81" s="27"/>
      <c r="H81" s="7"/>
      <c r="I81" s="27">
        <v>850</v>
      </c>
      <c r="J81" s="7"/>
      <c r="K81" s="7"/>
      <c r="L81" s="7"/>
      <c r="M81" s="7"/>
      <c r="N81" s="8"/>
    </row>
    <row r="82" spans="1:14">
      <c r="A82" s="5"/>
      <c r="B82" s="7"/>
      <c r="C82" s="7"/>
      <c r="D82" s="7"/>
      <c r="E82" s="7"/>
      <c r="F82" s="27"/>
      <c r="G82" s="27"/>
      <c r="H82" s="7"/>
      <c r="I82" s="27"/>
      <c r="J82" s="7"/>
      <c r="K82" s="7"/>
      <c r="L82" s="7"/>
      <c r="M82" s="7"/>
      <c r="N82" s="8"/>
    </row>
    <row r="83" spans="1:14">
      <c r="A83" s="5"/>
      <c r="B83" s="7"/>
      <c r="C83" s="7"/>
      <c r="D83" s="7"/>
      <c r="E83" s="7"/>
      <c r="F83" s="7"/>
      <c r="G83" s="7"/>
      <c r="H83" s="7"/>
      <c r="I83" s="27">
        <f>I77+I78+I79+I80+I81</f>
        <v>13734.999999999998</v>
      </c>
      <c r="J83" s="7"/>
      <c r="K83" s="7"/>
      <c r="L83" s="7"/>
      <c r="M83" s="7"/>
      <c r="N83" s="8"/>
    </row>
    <row r="84" spans="1:14" ht="15.75" thickBot="1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</row>
    <row r="85" spans="1:14">
      <c r="A85" s="4">
        <v>16</v>
      </c>
      <c r="B85" s="21" t="s">
        <v>7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2"/>
    </row>
    <row r="86" spans="1:14">
      <c r="A86" s="5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4"/>
    </row>
    <row r="87" spans="1:14">
      <c r="A87" s="18" t="s">
        <v>14</v>
      </c>
      <c r="B87" s="19"/>
      <c r="C87" s="9">
        <v>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8"/>
    </row>
    <row r="88" spans="1:14">
      <c r="A88" s="18" t="s">
        <v>13</v>
      </c>
      <c r="B88" s="19"/>
      <c r="C88" s="9" t="s">
        <v>16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8"/>
    </row>
    <row r="89" spans="1:14">
      <c r="A89" s="18" t="s">
        <v>18</v>
      </c>
      <c r="B89" s="19"/>
      <c r="C89" s="10">
        <f>I95</f>
        <v>1450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</row>
    <row r="90" spans="1:14">
      <c r="A90" s="18" t="s">
        <v>19</v>
      </c>
      <c r="B90" s="19"/>
      <c r="C90" s="10">
        <f>C89*C87</f>
        <v>1450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8"/>
    </row>
    <row r="91" spans="1:14">
      <c r="A91" s="5"/>
      <c r="B91" s="7" t="s">
        <v>2</v>
      </c>
      <c r="C91" s="7"/>
      <c r="D91" s="7"/>
      <c r="E91" s="7"/>
      <c r="F91" s="7" t="s">
        <v>35</v>
      </c>
      <c r="G91" s="7" t="s">
        <v>36</v>
      </c>
      <c r="H91" s="7"/>
      <c r="I91" s="7" t="s">
        <v>38</v>
      </c>
      <c r="J91" s="7"/>
      <c r="K91" s="7"/>
      <c r="L91" s="7"/>
      <c r="M91" s="7"/>
      <c r="N91" s="8"/>
    </row>
    <row r="92" spans="1:14">
      <c r="A92" s="5"/>
      <c r="B92" s="7" t="s">
        <v>50</v>
      </c>
      <c r="C92" s="7"/>
      <c r="D92" s="7">
        <v>300</v>
      </c>
      <c r="E92" s="7" t="s">
        <v>15</v>
      </c>
      <c r="F92" s="27">
        <v>1.35</v>
      </c>
      <c r="G92" s="27">
        <f t="shared" ref="G92:G93" si="4">F92*1.5</f>
        <v>2.0250000000000004</v>
      </c>
      <c r="H92" s="27"/>
      <c r="I92" s="27">
        <f t="shared" ref="I92:I93" si="5">(F92+G92)*D92</f>
        <v>1012.5000000000001</v>
      </c>
      <c r="J92" s="7"/>
      <c r="K92" s="7"/>
      <c r="L92" s="7"/>
      <c r="M92" s="7"/>
      <c r="N92" s="8"/>
    </row>
    <row r="93" spans="1:14">
      <c r="A93" s="5"/>
      <c r="B93" s="7" t="s">
        <v>51</v>
      </c>
      <c r="C93" s="7"/>
      <c r="D93" s="7">
        <v>100</v>
      </c>
      <c r="E93" s="7" t="s">
        <v>15</v>
      </c>
      <c r="F93" s="27">
        <v>1.75</v>
      </c>
      <c r="G93" s="27">
        <f t="shared" si="4"/>
        <v>2.625</v>
      </c>
      <c r="H93" s="27"/>
      <c r="I93" s="27">
        <f t="shared" si="5"/>
        <v>437.5</v>
      </c>
      <c r="J93" s="7"/>
      <c r="K93" s="7"/>
      <c r="L93" s="7"/>
      <c r="M93" s="7"/>
      <c r="N93" s="8"/>
    </row>
    <row r="94" spans="1:14">
      <c r="A94" s="5"/>
      <c r="B94" s="7"/>
      <c r="C94" s="7"/>
      <c r="D94" s="7"/>
      <c r="E94" s="7"/>
      <c r="F94" s="27"/>
      <c r="G94" s="27"/>
      <c r="H94" s="27"/>
      <c r="I94" s="27"/>
      <c r="J94" s="7"/>
      <c r="K94" s="7"/>
      <c r="L94" s="7"/>
      <c r="M94" s="7"/>
      <c r="N94" s="8"/>
    </row>
    <row r="95" spans="1:14">
      <c r="A95" s="5"/>
      <c r="B95" s="7"/>
      <c r="C95" s="7"/>
      <c r="D95" s="7"/>
      <c r="E95" s="7"/>
      <c r="F95" s="27"/>
      <c r="G95" s="27"/>
      <c r="H95" s="27"/>
      <c r="I95" s="27">
        <f>I92+I93</f>
        <v>1450</v>
      </c>
      <c r="J95" s="7"/>
      <c r="K95" s="7"/>
      <c r="L95" s="7"/>
      <c r="M95" s="7"/>
      <c r="N95" s="8"/>
    </row>
    <row r="96" spans="1:14" ht="15.75" thickBot="1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</row>
    <row r="97" spans="1:14">
      <c r="A97" s="3">
        <v>17</v>
      </c>
      <c r="B97" s="20" t="s">
        <v>8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101" spans="1:14" ht="15.75" thickBot="1"/>
    <row r="102" spans="1:14">
      <c r="A102" s="4">
        <v>18</v>
      </c>
      <c r="B102" s="35" t="s">
        <v>61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6"/>
    </row>
    <row r="103" spans="1:14">
      <c r="A103" s="5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8"/>
    </row>
    <row r="104" spans="1:14">
      <c r="A104" s="18" t="s">
        <v>14</v>
      </c>
      <c r="B104" s="19"/>
      <c r="C104" s="9">
        <v>3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8"/>
    </row>
    <row r="105" spans="1:14">
      <c r="A105" s="18" t="s">
        <v>13</v>
      </c>
      <c r="B105" s="19"/>
      <c r="C105" s="9" t="s">
        <v>17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8"/>
    </row>
    <row r="106" spans="1:14">
      <c r="A106" s="18" t="s">
        <v>18</v>
      </c>
      <c r="B106" s="19"/>
      <c r="C106" s="10">
        <f>I116</f>
        <v>8579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8"/>
    </row>
    <row r="107" spans="1:14">
      <c r="A107" s="18" t="s">
        <v>19</v>
      </c>
      <c r="B107" s="19"/>
      <c r="C107" s="10">
        <f>C106*C104</f>
        <v>25737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8"/>
    </row>
    <row r="108" spans="1:14">
      <c r="A108" s="5"/>
      <c r="B108" s="7" t="s">
        <v>2</v>
      </c>
      <c r="C108" s="7"/>
      <c r="D108" s="7" t="s">
        <v>58</v>
      </c>
      <c r="E108" s="7" t="s">
        <v>57</v>
      </c>
      <c r="F108" s="7" t="s">
        <v>35</v>
      </c>
      <c r="G108" s="7" t="s">
        <v>36</v>
      </c>
      <c r="H108" s="7"/>
      <c r="I108" s="7" t="s">
        <v>38</v>
      </c>
      <c r="J108" s="7"/>
      <c r="K108" s="7"/>
      <c r="L108" s="7"/>
      <c r="M108" s="7"/>
      <c r="N108" s="8"/>
    </row>
    <row r="109" spans="1:14">
      <c r="A109" s="5"/>
      <c r="B109" s="7" t="s">
        <v>52</v>
      </c>
      <c r="C109" s="7"/>
      <c r="D109" s="7">
        <v>1</v>
      </c>
      <c r="E109" s="7" t="s">
        <v>59</v>
      </c>
      <c r="F109" s="27">
        <v>1000</v>
      </c>
      <c r="G109" s="27">
        <v>850</v>
      </c>
      <c r="H109" s="27"/>
      <c r="I109" s="27">
        <f t="shared" ref="I109:I114" si="6">(F109+G109)*D109</f>
        <v>1850</v>
      </c>
      <c r="J109" s="7"/>
      <c r="K109" s="7"/>
      <c r="L109" s="7"/>
      <c r="M109" s="7"/>
      <c r="N109" s="8"/>
    </row>
    <row r="110" spans="1:14">
      <c r="A110" s="5"/>
      <c r="B110" s="7" t="s">
        <v>53</v>
      </c>
      <c r="C110" s="7"/>
      <c r="D110" s="7">
        <v>60</v>
      </c>
      <c r="E110" s="7" t="s">
        <v>15</v>
      </c>
      <c r="F110" s="27">
        <v>16.5</v>
      </c>
      <c r="G110" s="27">
        <v>2.5</v>
      </c>
      <c r="H110" s="27"/>
      <c r="I110" s="27">
        <f t="shared" si="6"/>
        <v>1140</v>
      </c>
      <c r="J110" s="7"/>
      <c r="K110" s="7"/>
      <c r="L110" s="7"/>
      <c r="M110" s="7"/>
      <c r="N110" s="8"/>
    </row>
    <row r="111" spans="1:14">
      <c r="A111" s="5"/>
      <c r="B111" s="7" t="s">
        <v>54</v>
      </c>
      <c r="C111" s="7"/>
      <c r="D111" s="7">
        <v>1</v>
      </c>
      <c r="E111" s="7" t="s">
        <v>59</v>
      </c>
      <c r="F111" s="27">
        <v>45</v>
      </c>
      <c r="G111" s="27">
        <f>F111</f>
        <v>45</v>
      </c>
      <c r="H111" s="27"/>
      <c r="I111" s="27">
        <f t="shared" si="6"/>
        <v>90</v>
      </c>
      <c r="J111" s="7"/>
      <c r="K111" s="7"/>
      <c r="L111" s="7"/>
      <c r="M111" s="7"/>
      <c r="N111" s="8"/>
    </row>
    <row r="112" spans="1:14">
      <c r="A112" s="5"/>
      <c r="B112" s="7" t="s">
        <v>55</v>
      </c>
      <c r="C112" s="7"/>
      <c r="D112" s="7">
        <v>3</v>
      </c>
      <c r="E112" s="7" t="s">
        <v>59</v>
      </c>
      <c r="F112" s="27">
        <v>680</v>
      </c>
      <c r="G112" s="27">
        <f>F112</f>
        <v>680</v>
      </c>
      <c r="H112" s="27"/>
      <c r="I112" s="27">
        <f t="shared" si="6"/>
        <v>4080</v>
      </c>
      <c r="J112" s="7"/>
      <c r="K112" s="7"/>
      <c r="L112" s="7"/>
      <c r="M112" s="7"/>
      <c r="N112" s="8"/>
    </row>
    <row r="113" spans="1:14">
      <c r="A113" s="5"/>
      <c r="B113" s="7" t="s">
        <v>56</v>
      </c>
      <c r="C113" s="7"/>
      <c r="D113" s="7">
        <v>1</v>
      </c>
      <c r="E113" s="7" t="s">
        <v>59</v>
      </c>
      <c r="F113" s="27">
        <v>350</v>
      </c>
      <c r="G113" s="27">
        <f>F113*1.5</f>
        <v>525</v>
      </c>
      <c r="H113" s="27"/>
      <c r="I113" s="27">
        <f t="shared" si="6"/>
        <v>875</v>
      </c>
      <c r="J113" s="7"/>
      <c r="K113" s="7"/>
      <c r="L113" s="7"/>
      <c r="M113" s="7"/>
      <c r="N113" s="8"/>
    </row>
    <row r="114" spans="1:14">
      <c r="A114" s="5"/>
      <c r="B114" s="7" t="s">
        <v>60</v>
      </c>
      <c r="C114" s="7"/>
      <c r="D114" s="7">
        <v>2</v>
      </c>
      <c r="E114" s="7" t="s">
        <v>59</v>
      </c>
      <c r="F114" s="27">
        <v>136</v>
      </c>
      <c r="G114" s="27">
        <f>F114</f>
        <v>136</v>
      </c>
      <c r="H114" s="27"/>
      <c r="I114" s="27">
        <f t="shared" si="6"/>
        <v>544</v>
      </c>
      <c r="J114" s="7"/>
      <c r="K114" s="7"/>
      <c r="L114" s="7"/>
      <c r="M114" s="7"/>
      <c r="N114" s="8"/>
    </row>
    <row r="115" spans="1:14">
      <c r="A115" s="5"/>
      <c r="B115" s="7"/>
      <c r="C115" s="7"/>
      <c r="D115" s="7"/>
      <c r="E115" s="7"/>
      <c r="F115" s="27"/>
      <c r="G115" s="27"/>
      <c r="H115" s="27"/>
      <c r="I115" s="27"/>
      <c r="J115" s="7"/>
      <c r="K115" s="7"/>
      <c r="L115" s="7"/>
      <c r="M115" s="7"/>
      <c r="N115" s="8"/>
    </row>
    <row r="116" spans="1:14">
      <c r="A116" s="5"/>
      <c r="B116" s="7"/>
      <c r="C116" s="7"/>
      <c r="D116" s="7"/>
      <c r="E116" s="7"/>
      <c r="F116" s="27"/>
      <c r="G116" s="27"/>
      <c r="H116" s="27"/>
      <c r="I116" s="27">
        <f>SUM(I109:I114)</f>
        <v>8579</v>
      </c>
      <c r="J116" s="7"/>
      <c r="K116" s="7"/>
      <c r="L116" s="7"/>
      <c r="M116" s="7"/>
      <c r="N116" s="8"/>
    </row>
    <row r="117" spans="1:14" ht="15.75" thickBot="1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</row>
    <row r="118" spans="1:14">
      <c r="A118" s="4">
        <v>19</v>
      </c>
      <c r="B118" s="21" t="s">
        <v>9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2"/>
    </row>
    <row r="119" spans="1:14">
      <c r="A119" s="5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4"/>
    </row>
    <row r="120" spans="1:14">
      <c r="A120" s="18" t="s">
        <v>14</v>
      </c>
      <c r="B120" s="19"/>
      <c r="C120" s="9">
        <v>2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8"/>
    </row>
    <row r="121" spans="1:14">
      <c r="A121" s="18" t="s">
        <v>13</v>
      </c>
      <c r="B121" s="19"/>
      <c r="C121" s="9" t="s">
        <v>17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8"/>
    </row>
    <row r="122" spans="1:14">
      <c r="A122" s="18" t="s">
        <v>18</v>
      </c>
      <c r="B122" s="19"/>
      <c r="C122" s="10">
        <f>I125</f>
        <v>17307.5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</row>
    <row r="123" spans="1:14">
      <c r="A123" s="18" t="s">
        <v>19</v>
      </c>
      <c r="B123" s="19"/>
      <c r="C123" s="10">
        <f>C122*C120</f>
        <v>34615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8"/>
    </row>
    <row r="124" spans="1:14">
      <c r="A124" s="5"/>
      <c r="B124" s="7" t="s">
        <v>2</v>
      </c>
      <c r="C124" s="7"/>
      <c r="D124" s="7" t="s">
        <v>58</v>
      </c>
      <c r="E124" s="7" t="s">
        <v>57</v>
      </c>
      <c r="F124" s="7" t="s">
        <v>35</v>
      </c>
      <c r="G124" s="7" t="s">
        <v>36</v>
      </c>
      <c r="H124" s="7"/>
      <c r="I124" s="7" t="s">
        <v>38</v>
      </c>
      <c r="J124" s="7"/>
      <c r="K124" s="7"/>
      <c r="L124" s="7"/>
      <c r="M124" s="7"/>
      <c r="N124" s="8"/>
    </row>
    <row r="125" spans="1:14">
      <c r="A125" s="5"/>
      <c r="B125" s="7" t="s">
        <v>62</v>
      </c>
      <c r="C125" s="7"/>
      <c r="D125" s="7">
        <v>1</v>
      </c>
      <c r="E125" s="7" t="s">
        <v>59</v>
      </c>
      <c r="F125" s="27">
        <v>13846</v>
      </c>
      <c r="G125" s="27">
        <f>F125*0.25</f>
        <v>3461.5</v>
      </c>
      <c r="H125" s="27"/>
      <c r="I125" s="27">
        <f t="shared" ref="I125" si="7">(F125+G125)*D125</f>
        <v>17307.5</v>
      </c>
      <c r="J125" s="7"/>
      <c r="K125" s="7"/>
      <c r="L125" s="7"/>
      <c r="M125" s="7"/>
      <c r="N125" s="8"/>
    </row>
    <row r="126" spans="1:14">
      <c r="A126" s="5"/>
      <c r="B126" s="7"/>
      <c r="C126" s="7"/>
      <c r="D126" s="7"/>
      <c r="E126" s="7"/>
      <c r="F126" s="27"/>
      <c r="G126" s="27"/>
      <c r="H126" s="27"/>
      <c r="I126" s="27"/>
      <c r="J126" s="7"/>
      <c r="K126" s="7"/>
      <c r="L126" s="7"/>
      <c r="M126" s="7"/>
      <c r="N126" s="8"/>
    </row>
    <row r="127" spans="1:14">
      <c r="A127" s="5"/>
      <c r="B127" s="7"/>
      <c r="C127" s="7"/>
      <c r="D127" s="7"/>
      <c r="E127" s="7"/>
      <c r="F127" s="27"/>
      <c r="G127" s="27"/>
      <c r="H127" s="27"/>
      <c r="I127" s="27"/>
      <c r="J127" s="7"/>
      <c r="K127" s="7"/>
      <c r="L127" s="7"/>
      <c r="M127" s="7"/>
      <c r="N127" s="8"/>
    </row>
    <row r="128" spans="1:14">
      <c r="A128" s="5"/>
      <c r="B128" s="7"/>
      <c r="C128" s="7"/>
      <c r="D128" s="7"/>
      <c r="E128" s="7"/>
      <c r="F128" s="27"/>
      <c r="G128" s="27"/>
      <c r="H128" s="27"/>
      <c r="I128" s="27"/>
      <c r="J128" s="7"/>
      <c r="K128" s="7"/>
      <c r="L128" s="7"/>
      <c r="M128" s="7"/>
      <c r="N128" s="8"/>
    </row>
    <row r="129" spans="1:14">
      <c r="A129" s="5"/>
      <c r="B129" s="7"/>
      <c r="C129" s="7"/>
      <c r="D129" s="7"/>
      <c r="E129" s="7"/>
      <c r="F129" s="27"/>
      <c r="G129" s="27"/>
      <c r="H129" s="27"/>
      <c r="I129" s="27"/>
      <c r="J129" s="7"/>
      <c r="K129" s="7"/>
      <c r="L129" s="7"/>
      <c r="M129" s="7"/>
      <c r="N129" s="8"/>
    </row>
    <row r="130" spans="1:14">
      <c r="A130" s="5"/>
      <c r="B130" s="7"/>
      <c r="C130" s="7"/>
      <c r="D130" s="7"/>
      <c r="E130" s="7"/>
      <c r="F130" s="27"/>
      <c r="G130" s="27"/>
      <c r="H130" s="27"/>
      <c r="I130" s="27"/>
      <c r="J130" s="7"/>
      <c r="K130" s="7"/>
      <c r="L130" s="7"/>
      <c r="M130" s="7"/>
      <c r="N130" s="8"/>
    </row>
    <row r="131" spans="1:14" ht="15.75" thickBot="1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3"/>
    </row>
    <row r="132" spans="1:14">
      <c r="A132" s="4">
        <v>20</v>
      </c>
      <c r="B132" s="21" t="s">
        <v>10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2"/>
    </row>
    <row r="133" spans="1:14">
      <c r="A133" s="5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4"/>
    </row>
    <row r="134" spans="1:14">
      <c r="A134" s="18" t="s">
        <v>14</v>
      </c>
      <c r="B134" s="19"/>
      <c r="C134" s="9">
        <v>1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</row>
    <row r="135" spans="1:14">
      <c r="A135" s="18" t="s">
        <v>13</v>
      </c>
      <c r="B135" s="19"/>
      <c r="C135" s="9" t="s">
        <v>16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</row>
    <row r="136" spans="1:14">
      <c r="A136" s="18" t="s">
        <v>18</v>
      </c>
      <c r="B136" s="19"/>
      <c r="C136" s="10">
        <f>I145</f>
        <v>12250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8"/>
    </row>
    <row r="137" spans="1:14">
      <c r="A137" s="18" t="s">
        <v>19</v>
      </c>
      <c r="B137" s="19"/>
      <c r="C137" s="10">
        <f>C136*C134</f>
        <v>12250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8"/>
    </row>
    <row r="138" spans="1:14">
      <c r="A138" s="5"/>
      <c r="B138" s="7" t="s">
        <v>2</v>
      </c>
      <c r="C138" s="7"/>
      <c r="D138" s="7" t="s">
        <v>58</v>
      </c>
      <c r="E138" s="7" t="s">
        <v>57</v>
      </c>
      <c r="F138" s="7" t="s">
        <v>35</v>
      </c>
      <c r="G138" s="7" t="s">
        <v>36</v>
      </c>
      <c r="H138" s="7"/>
      <c r="I138" s="7" t="s">
        <v>38</v>
      </c>
      <c r="J138" s="7"/>
      <c r="K138" s="7"/>
      <c r="L138" s="7"/>
      <c r="M138" s="7"/>
      <c r="N138" s="8"/>
    </row>
    <row r="139" spans="1:14">
      <c r="A139" s="5"/>
      <c r="B139" s="7" t="s">
        <v>66</v>
      </c>
      <c r="C139" s="7"/>
      <c r="D139" s="7">
        <v>1</v>
      </c>
      <c r="E139" s="7" t="s">
        <v>59</v>
      </c>
      <c r="F139" s="27">
        <v>1000</v>
      </c>
      <c r="G139" s="27">
        <v>500</v>
      </c>
      <c r="H139" s="27"/>
      <c r="I139" s="27">
        <f t="shared" ref="I139" si="8">(F139+G139)*D139</f>
        <v>1500</v>
      </c>
      <c r="J139" s="7"/>
      <c r="K139" s="7"/>
      <c r="L139" s="7"/>
      <c r="M139" s="7"/>
      <c r="N139" s="8"/>
    </row>
    <row r="140" spans="1:14">
      <c r="A140" s="5"/>
      <c r="B140" s="7" t="s">
        <v>67</v>
      </c>
      <c r="C140" s="7"/>
      <c r="D140" s="7">
        <v>50</v>
      </c>
      <c r="E140" s="7" t="s">
        <v>15</v>
      </c>
      <c r="F140" s="27">
        <v>16.5</v>
      </c>
      <c r="G140" s="27"/>
      <c r="H140" s="27"/>
      <c r="I140" s="27">
        <f>D140*F140</f>
        <v>825</v>
      </c>
      <c r="J140" s="7"/>
      <c r="K140" s="7"/>
      <c r="L140" s="7"/>
      <c r="M140" s="7"/>
      <c r="N140" s="8"/>
    </row>
    <row r="141" spans="1:14">
      <c r="A141" s="5"/>
      <c r="B141" s="16" t="s">
        <v>68</v>
      </c>
      <c r="C141" s="7"/>
      <c r="D141" s="7">
        <v>50</v>
      </c>
      <c r="E141" s="16" t="s">
        <v>15</v>
      </c>
      <c r="F141" s="27">
        <v>18.5</v>
      </c>
      <c r="G141" s="27"/>
      <c r="H141" s="27"/>
      <c r="I141" s="27">
        <f>D141*F141</f>
        <v>925</v>
      </c>
      <c r="J141" s="7"/>
      <c r="K141" s="7"/>
      <c r="L141" s="7"/>
      <c r="M141" s="7"/>
      <c r="N141" s="8"/>
    </row>
    <row r="142" spans="1:14">
      <c r="A142" s="5"/>
      <c r="B142" s="16" t="s">
        <v>69</v>
      </c>
      <c r="C142" s="7"/>
      <c r="D142" s="16">
        <v>2</v>
      </c>
      <c r="E142" s="16" t="s">
        <v>59</v>
      </c>
      <c r="F142" s="27">
        <v>1500</v>
      </c>
      <c r="G142" s="27">
        <f>F142*0.5</f>
        <v>750</v>
      </c>
      <c r="H142" s="27"/>
      <c r="I142" s="27">
        <f t="shared" ref="I142" si="9">(F142+G142)*D142</f>
        <v>4500</v>
      </c>
      <c r="J142" s="7"/>
      <c r="K142" s="7"/>
      <c r="L142" s="7"/>
      <c r="M142" s="7"/>
      <c r="N142" s="8"/>
    </row>
    <row r="143" spans="1:14">
      <c r="A143" s="5"/>
      <c r="B143" s="16" t="s">
        <v>70</v>
      </c>
      <c r="C143" s="7"/>
      <c r="D143" s="16">
        <v>2</v>
      </c>
      <c r="E143" s="16" t="s">
        <v>59</v>
      </c>
      <c r="F143" s="27">
        <v>1500</v>
      </c>
      <c r="G143" s="27">
        <f>F143*0.5</f>
        <v>750</v>
      </c>
      <c r="H143" s="27"/>
      <c r="I143" s="27">
        <f t="shared" ref="I143" si="10">(F143+G143)*D143</f>
        <v>4500</v>
      </c>
      <c r="J143" s="7"/>
      <c r="K143" s="7"/>
      <c r="L143" s="7"/>
      <c r="M143" s="7"/>
      <c r="N143" s="8"/>
    </row>
    <row r="144" spans="1:14">
      <c r="A144" s="5"/>
      <c r="B144" s="7"/>
      <c r="C144" s="7"/>
      <c r="D144" s="7"/>
      <c r="E144" s="7"/>
      <c r="F144" s="27"/>
      <c r="G144" s="27"/>
      <c r="H144" s="27"/>
      <c r="I144" s="27"/>
      <c r="J144" s="7"/>
      <c r="K144" s="7"/>
      <c r="L144" s="7"/>
      <c r="M144" s="7"/>
      <c r="N144" s="8"/>
    </row>
    <row r="145" spans="1:14">
      <c r="A145" s="5"/>
      <c r="B145" s="7"/>
      <c r="C145" s="7"/>
      <c r="D145" s="7"/>
      <c r="E145" s="7"/>
      <c r="F145" s="7"/>
      <c r="G145" s="7"/>
      <c r="H145" s="7"/>
      <c r="I145" s="27">
        <f>I139+I140+I141+I142+I143</f>
        <v>12250</v>
      </c>
      <c r="J145" s="7"/>
      <c r="K145" s="7"/>
      <c r="L145" s="7"/>
      <c r="M145" s="7"/>
      <c r="N145" s="8"/>
    </row>
    <row r="146" spans="1:14" ht="15.75" thickBot="1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3"/>
    </row>
    <row r="147" spans="1:14">
      <c r="A147" s="4">
        <v>21</v>
      </c>
      <c r="B147" s="21" t="s">
        <v>23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2"/>
    </row>
    <row r="148" spans="1:14">
      <c r="A148" s="5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4"/>
    </row>
    <row r="149" spans="1:14">
      <c r="A149" s="18" t="s">
        <v>14</v>
      </c>
      <c r="B149" s="19"/>
      <c r="C149" s="9">
        <v>1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/>
    </row>
    <row r="150" spans="1:14">
      <c r="A150" s="18" t="s">
        <v>13</v>
      </c>
      <c r="B150" s="19"/>
      <c r="C150" s="9" t="s">
        <v>16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/>
    </row>
    <row r="151" spans="1:14">
      <c r="A151" s="18" t="s">
        <v>18</v>
      </c>
      <c r="B151" s="19"/>
      <c r="C151" s="10">
        <f>I158</f>
        <v>40540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/>
    </row>
    <row r="152" spans="1:14">
      <c r="A152" s="18" t="s">
        <v>19</v>
      </c>
      <c r="B152" s="19"/>
      <c r="C152" s="10">
        <f>C151*C149</f>
        <v>40540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/>
    </row>
    <row r="153" spans="1:14">
      <c r="A153" s="5"/>
      <c r="B153" s="7" t="s">
        <v>2</v>
      </c>
      <c r="C153" s="7"/>
      <c r="D153" s="7" t="s">
        <v>58</v>
      </c>
      <c r="E153" s="7" t="s">
        <v>57</v>
      </c>
      <c r="F153" s="7" t="s">
        <v>35</v>
      </c>
      <c r="G153" s="7" t="s">
        <v>36</v>
      </c>
      <c r="H153" s="7"/>
      <c r="I153" s="7" t="s">
        <v>38</v>
      </c>
      <c r="J153" s="7"/>
      <c r="K153" s="7"/>
      <c r="L153" s="7"/>
      <c r="M153" s="7"/>
      <c r="N153" s="8"/>
    </row>
    <row r="154" spans="1:14">
      <c r="A154" s="5"/>
      <c r="B154" s="7" t="s">
        <v>63</v>
      </c>
      <c r="C154" s="7"/>
      <c r="D154" s="7">
        <v>1</v>
      </c>
      <c r="E154" s="7" t="s">
        <v>59</v>
      </c>
      <c r="F154" s="28">
        <v>13000</v>
      </c>
      <c r="G154" s="28">
        <f>F154*0.58</f>
        <v>7539.9999999999991</v>
      </c>
      <c r="H154" s="28"/>
      <c r="I154" s="27">
        <f t="shared" ref="I154:I156" si="11">(F154+G154)*D154</f>
        <v>20540</v>
      </c>
      <c r="J154" s="7"/>
      <c r="K154" s="7"/>
      <c r="L154" s="7"/>
      <c r="M154" s="7"/>
      <c r="N154" s="8"/>
    </row>
    <row r="155" spans="1:14">
      <c r="A155" s="5"/>
      <c r="B155" s="7" t="s">
        <v>64</v>
      </c>
      <c r="C155" s="7"/>
      <c r="D155" s="7">
        <v>1</v>
      </c>
      <c r="E155" s="7" t="s">
        <v>59</v>
      </c>
      <c r="F155" s="28">
        <v>8500</v>
      </c>
      <c r="G155" s="28">
        <f>F155</f>
        <v>8500</v>
      </c>
      <c r="H155" s="28"/>
      <c r="I155" s="27">
        <f t="shared" si="11"/>
        <v>17000</v>
      </c>
      <c r="J155" s="7"/>
      <c r="K155" s="7"/>
      <c r="L155" s="7"/>
      <c r="M155" s="7"/>
      <c r="N155" s="8"/>
    </row>
    <row r="156" spans="1:14">
      <c r="A156" s="5"/>
      <c r="B156" s="16" t="s">
        <v>65</v>
      </c>
      <c r="C156" s="7"/>
      <c r="D156" s="7">
        <v>1</v>
      </c>
      <c r="E156" s="7" t="s">
        <v>59</v>
      </c>
      <c r="F156" s="28">
        <v>1500</v>
      </c>
      <c r="G156" s="28">
        <f>F156</f>
        <v>1500</v>
      </c>
      <c r="H156" s="28"/>
      <c r="I156" s="27">
        <f t="shared" si="11"/>
        <v>3000</v>
      </c>
      <c r="J156" s="7"/>
      <c r="K156" s="7"/>
      <c r="L156" s="7"/>
      <c r="M156" s="7"/>
      <c r="N156" s="8"/>
    </row>
    <row r="157" spans="1:14">
      <c r="A157" s="5"/>
      <c r="B157" s="7"/>
      <c r="C157" s="7"/>
      <c r="D157" s="7"/>
      <c r="E157" s="7"/>
      <c r="F157" s="28"/>
      <c r="G157" s="28"/>
      <c r="H157" s="28"/>
      <c r="I157" s="28"/>
      <c r="J157" s="7"/>
      <c r="K157" s="7"/>
      <c r="L157" s="7"/>
      <c r="M157" s="7"/>
      <c r="N157" s="8"/>
    </row>
    <row r="158" spans="1:14">
      <c r="A158" s="5"/>
      <c r="B158" s="7"/>
      <c r="C158" s="7"/>
      <c r="D158" s="7"/>
      <c r="E158" s="7"/>
      <c r="F158" s="28"/>
      <c r="G158" s="28"/>
      <c r="H158" s="28"/>
      <c r="I158" s="27">
        <f>I154+I155+I156</f>
        <v>40540</v>
      </c>
      <c r="J158" s="7"/>
      <c r="K158" s="7"/>
      <c r="L158" s="7"/>
      <c r="M158" s="7"/>
      <c r="N158" s="8"/>
    </row>
    <row r="159" spans="1:14" ht="15.75" thickBot="1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3"/>
    </row>
    <row r="160" spans="1:14" ht="15" customHeight="1">
      <c r="A160" s="3">
        <v>22</v>
      </c>
      <c r="B160" s="17" t="s">
        <v>11</v>
      </c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ht="15.75" thickBot="1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>
      <c r="A162" s="4">
        <v>23</v>
      </c>
      <c r="B162" s="21" t="s">
        <v>12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2"/>
    </row>
    <row r="163" spans="1:14">
      <c r="A163" s="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4"/>
    </row>
    <row r="164" spans="1:14">
      <c r="A164" s="18" t="s">
        <v>14</v>
      </c>
      <c r="B164" s="19"/>
      <c r="C164" s="9">
        <v>3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8"/>
    </row>
    <row r="165" spans="1:14">
      <c r="A165" s="18" t="s">
        <v>13</v>
      </c>
      <c r="B165" s="19"/>
      <c r="C165" s="9" t="s">
        <v>21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8"/>
    </row>
    <row r="166" spans="1:14">
      <c r="A166" s="18" t="s">
        <v>18</v>
      </c>
      <c r="B166" s="19"/>
      <c r="C166" s="10">
        <v>2300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8"/>
    </row>
    <row r="167" spans="1:14">
      <c r="A167" s="18" t="s">
        <v>19</v>
      </c>
      <c r="B167" s="19"/>
      <c r="C167" s="10">
        <f>C166*C164</f>
        <v>6900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8"/>
    </row>
    <row r="168" spans="1:14" ht="15.75" thickBot="1">
      <c r="A168" s="33"/>
      <c r="B168" s="34"/>
      <c r="C168" s="3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3"/>
    </row>
    <row r="169" spans="1:14" ht="15.75" thickBot="1">
      <c r="A169" s="2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>
      <c r="A170" s="4">
        <v>24</v>
      </c>
      <c r="B170" s="25" t="s">
        <v>24</v>
      </c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6"/>
    </row>
    <row r="171" spans="1:14">
      <c r="A171" s="18" t="s">
        <v>14</v>
      </c>
      <c r="B171" s="19"/>
      <c r="C171" s="9">
        <v>1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8"/>
    </row>
    <row r="172" spans="1:14">
      <c r="A172" s="18" t="s">
        <v>13</v>
      </c>
      <c r="B172" s="19"/>
      <c r="C172" s="9" t="s">
        <v>16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8"/>
    </row>
    <row r="173" spans="1:14">
      <c r="A173" s="18" t="s">
        <v>18</v>
      </c>
      <c r="B173" s="19"/>
      <c r="C173" s="10">
        <f>(55*200)+250</f>
        <v>11250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8"/>
    </row>
    <row r="174" spans="1:14" ht="15.75" thickBot="1">
      <c r="A174" s="30" t="s">
        <v>19</v>
      </c>
      <c r="B174" s="31"/>
      <c r="C174" s="32">
        <f>C173*C171</f>
        <v>11250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3"/>
    </row>
    <row r="181" spans="1:3">
      <c r="A181" s="1" t="s">
        <v>71</v>
      </c>
      <c r="C181" s="39">
        <f>C8+C15+C22+C29+C60+C36+C75+C90+C107+C123+C137+C152+C167+C174</f>
        <v>440304.5</v>
      </c>
    </row>
  </sheetData>
  <mergeCells count="72">
    <mergeCell ref="A173:B173"/>
    <mergeCell ref="A174:B174"/>
    <mergeCell ref="A122:B122"/>
    <mergeCell ref="A123:B123"/>
    <mergeCell ref="A136:B136"/>
    <mergeCell ref="A137:B137"/>
    <mergeCell ref="A151:B151"/>
    <mergeCell ref="A152:B152"/>
    <mergeCell ref="B3:N4"/>
    <mergeCell ref="B10:N11"/>
    <mergeCell ref="B17:N18"/>
    <mergeCell ref="B24:N25"/>
    <mergeCell ref="B31:N32"/>
    <mergeCell ref="A5:B5"/>
    <mergeCell ref="A6:B6"/>
    <mergeCell ref="A12:B12"/>
    <mergeCell ref="A13:B13"/>
    <mergeCell ref="B118:N119"/>
    <mergeCell ref="A57:B57"/>
    <mergeCell ref="A58:B58"/>
    <mergeCell ref="A72:B72"/>
    <mergeCell ref="A73:B73"/>
    <mergeCell ref="A106:B106"/>
    <mergeCell ref="A107:B107"/>
    <mergeCell ref="B55:N56"/>
    <mergeCell ref="B70:N71"/>
    <mergeCell ref="B85:N86"/>
    <mergeCell ref="B97:N98"/>
    <mergeCell ref="B102:N103"/>
    <mergeCell ref="B170:N170"/>
    <mergeCell ref="A134:B134"/>
    <mergeCell ref="A135:B135"/>
    <mergeCell ref="A149:B149"/>
    <mergeCell ref="A150:B150"/>
    <mergeCell ref="A26:B26"/>
    <mergeCell ref="A27:B27"/>
    <mergeCell ref="A33:B33"/>
    <mergeCell ref="A34:B34"/>
    <mergeCell ref="A28:B28"/>
    <mergeCell ref="A29:B29"/>
    <mergeCell ref="A171:B171"/>
    <mergeCell ref="A172:B172"/>
    <mergeCell ref="A7:B7"/>
    <mergeCell ref="A8:B8"/>
    <mergeCell ref="A14:B14"/>
    <mergeCell ref="A15:B15"/>
    <mergeCell ref="A21:B21"/>
    <mergeCell ref="A22:B22"/>
    <mergeCell ref="A87:B87"/>
    <mergeCell ref="A88:B88"/>
    <mergeCell ref="A104:B104"/>
    <mergeCell ref="A105:B105"/>
    <mergeCell ref="A120:B120"/>
    <mergeCell ref="A121:B121"/>
    <mergeCell ref="A19:B19"/>
    <mergeCell ref="A20:B20"/>
    <mergeCell ref="B160:N160"/>
    <mergeCell ref="A35:B35"/>
    <mergeCell ref="A36:B36"/>
    <mergeCell ref="A166:B166"/>
    <mergeCell ref="A167:B167"/>
    <mergeCell ref="A59:B59"/>
    <mergeCell ref="A60:B60"/>
    <mergeCell ref="A74:B74"/>
    <mergeCell ref="A75:B75"/>
    <mergeCell ref="A89:B89"/>
    <mergeCell ref="A90:B90"/>
    <mergeCell ref="A164:B164"/>
    <mergeCell ref="A165:B165"/>
    <mergeCell ref="B132:N133"/>
    <mergeCell ref="B147:N148"/>
    <mergeCell ref="B162:N163"/>
  </mergeCells>
  <pageMargins left="0.7" right="0.7" top="0.75" bottom="0.75" header="0.3" footer="0.3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2018-01-12T23:25:52Z</dcterms:modified>
</cp:coreProperties>
</file>