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25 Year event" sheetId="1" r:id="rId1"/>
    <sheet name="Intensity calcs" sheetId="2" r:id="rId2"/>
  </sheets>
  <definedNames>
    <definedName name="_xlnm.Print_Area" localSheetId="0">'25 Year event'!$A$1:$G$50</definedName>
  </definedNames>
  <calcPr calcId="124519"/>
</workbook>
</file>

<file path=xl/calcChain.xml><?xml version="1.0" encoding="utf-8"?>
<calcChain xmlns="http://schemas.openxmlformats.org/spreadsheetml/2006/main">
  <c r="F18" i="1"/>
  <c r="F20"/>
  <c r="F22"/>
  <c r="D24"/>
  <c r="B25" s="1"/>
  <c r="C30" s="1"/>
  <c r="C31"/>
  <c r="F39"/>
  <c r="F41"/>
  <c r="F43"/>
  <c r="D45"/>
  <c r="B46" s="1"/>
  <c r="C51" s="1"/>
  <c r="C52"/>
  <c r="B9" i="2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F24" i="1" l="1"/>
  <c r="C53"/>
  <c r="F45"/>
  <c r="B56" s="1"/>
  <c r="C32"/>
  <c r="B35"/>
  <c r="F35" s="1"/>
  <c r="B73" s="1"/>
  <c r="E74" s="1"/>
  <c r="D77" s="1"/>
  <c r="C58" l="1"/>
  <c r="C59" s="1"/>
  <c r="E62" s="1"/>
</calcChain>
</file>

<file path=xl/sharedStrings.xml><?xml version="1.0" encoding="utf-8"?>
<sst xmlns="http://schemas.openxmlformats.org/spreadsheetml/2006/main" count="182" uniqueCount="135">
  <si>
    <t>PROJECT:</t>
  </si>
  <si>
    <t>STORMWATER RUN-OFF CALCULATIONS</t>
  </si>
  <si>
    <t>Formulas used:</t>
  </si>
  <si>
    <t xml:space="preserve">[1] RATIONAL METHOD:    Q=Aci </t>
  </si>
  <si>
    <t>where:               Q=</t>
  </si>
  <si>
    <t>Peak discharge of watershed in cubic feet per second (cfs) due to maximum storm assumed.</t>
  </si>
  <si>
    <t xml:space="preserve">                        A=           </t>
  </si>
  <si>
    <t>Area of watershed in acres.</t>
  </si>
  <si>
    <t xml:space="preserve">                        c=           </t>
  </si>
  <si>
    <t>Coefficient of run-off [2].</t>
  </si>
  <si>
    <t xml:space="preserve">                        i=           </t>
  </si>
  <si>
    <t>Intensity of rainfall in inches per hour based on concentration time. [3]</t>
  </si>
  <si>
    <t xml:space="preserve">                                               [4] TC=                                    </t>
  </si>
  <si>
    <t xml:space="preserve">where:              TC= </t>
  </si>
  <si>
    <t>Time of concentration= time required for rain falling at most remote point to reach discharge point.</t>
  </si>
  <si>
    <t>Site run-off coefficient based on conditions shown.</t>
  </si>
  <si>
    <t xml:space="preserve">                        s=           </t>
  </si>
  <si>
    <t>Percent slope of overland flow.</t>
  </si>
  <si>
    <t xml:space="preserve">PRIOR DEVELOPMENT </t>
  </si>
  <si>
    <t xml:space="preserve">25 Year Frequency 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</si>
  <si>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Aci</t>
    </r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</si>
  <si>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</si>
  <si>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</si>
  <si>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</si>
  <si>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</si>
  <si>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</si>
  <si>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</si>
  <si>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</si>
  <si>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</si>
  <si>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</si>
  <si>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</si>
  <si>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</si>
  <si>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</si>
  <si>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</si>
  <si>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</si>
  <si>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</si>
  <si>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</si>
  <si>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</si>
  <si>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</si>
  <si>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</si>
  <si>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</si>
  <si>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</si>
  <si>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</si>
  <si>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>Expected rainfall intensity</t>
  </si>
  <si>
    <t xml:space="preserve">i = </t>
  </si>
  <si>
    <t xml:space="preserve">  in/hr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</si>
  <si>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</t>
    </r>
  </si>
  <si>
    <t xml:space="preserve"> cfs</t>
  </si>
  <si>
    <t xml:space="preserve"> </t>
  </si>
  <si>
    <t>10% reduction</t>
  </si>
  <si>
    <t xml:space="preserve">POST DEVELOPMENT </t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</si>
  <si>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Aci</t>
    </r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</si>
  <si>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</t>
    </r>
  </si>
  <si>
    <t>DETENTION REQUIREMENTS</t>
  </si>
  <si>
    <t>Detention required</t>
  </si>
  <si>
    <r>
      <t>Q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-Q</t>
    </r>
    <r>
      <rPr>
        <vertAlign val="subscript"/>
        <sz val="10"/>
        <rFont val="Arial"/>
        <family val="2"/>
      </rPr>
      <t>1</t>
    </r>
  </si>
  <si>
    <t>cfs</t>
  </si>
  <si>
    <t>ONE HOUR DETENTION</t>
  </si>
  <si>
    <t>cuft</t>
  </si>
  <si>
    <t>DETENTION DIMENSIONS</t>
  </si>
  <si>
    <t>WIDTH</t>
  </si>
  <si>
    <t>feet</t>
  </si>
  <si>
    <t>LENGTH</t>
  </si>
  <si>
    <t>DEPTH</t>
  </si>
  <si>
    <t>DISCHARGE END AREA REQUIREMENTS</t>
  </si>
  <si>
    <t>10 Year Frequency</t>
  </si>
  <si>
    <t xml:space="preserve">                                                           [5] A=</t>
  </si>
  <si>
    <t xml:space="preserve">where:              A= </t>
  </si>
  <si>
    <t xml:space="preserve">Discharge Area required </t>
  </si>
  <si>
    <t xml:space="preserve">                        g=          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</si>
  <si>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</si>
  <si>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</si>
  <si>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</si>
  <si>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</si>
  <si>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</si>
  <si>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</si>
  <si>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</si>
  <si>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Q = 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</si>
  <si>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</si>
  <si>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</si>
  <si>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</si>
  <si>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</si>
  <si>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</si>
  <si>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</si>
  <si>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 ft/sec/sec</t>
  </si>
  <si>
    <t xml:space="preserve">REQUIRED CONDUIT = </t>
  </si>
  <si>
    <t>inch inside diameter</t>
  </si>
  <si>
    <t>References:</t>
  </si>
  <si>
    <r>
      <t xml:space="preserve">1.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31.1, pg. 1036</t>
    </r>
  </si>
  <si>
    <r>
      <t xml:space="preserve">2.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Tbl. B, pg. 18-02</t>
    </r>
  </si>
  <si>
    <r>
      <t xml:space="preserve">3.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Fig.B, pg. 18-01</t>
    </r>
  </si>
  <si>
    <r>
      <t xml:space="preserve">4.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Tbl. 31.2 Regan Equation (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=0.013)</t>
    </r>
  </si>
  <si>
    <r>
      <t xml:space="preserve">5.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28.32, pg. 969</t>
    </r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</si>
  <si>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</si>
  <si>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</si>
  <si>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</si>
  <si>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</si>
  <si>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</si>
  <si>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</si>
  <si>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</si>
  <si>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</si>
  <si>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</si>
  <si>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</si>
  <si>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</si>
  <si>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</si>
  <si>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</si>
  <si>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</si>
  <si>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</si>
  <si>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</si>
  <si>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</si>
  <si>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</si>
  <si>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</si>
  <si>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</si>
  <si>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</si>
  <si>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</si>
  <si>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</si>
  <si>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</si>
  <si>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</si>
  <si>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</si>
  <si>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</si>
  <si>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</si>
  <si>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</si>
  <si>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</si>
  <si>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</si>
  <si>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</si>
  <si>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</si>
  <si>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</si>
  <si>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</si>
  <si>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</si>
  <si>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</si>
  <si>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</si>
  <si>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</si>
  <si>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</si>
  <si>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</si>
  <si>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t>Rainforest Carwash</t>
  </si>
</sst>
</file>

<file path=xl/styles.xml><?xml version="1.0" encoding="utf-8"?>
<styleSheet xmlns="http://schemas.openxmlformats.org/spreadsheetml/2006/main">
  <numFmts count="5">
    <numFmt numFmtId="164" formatCode="0.000_)"/>
    <numFmt numFmtId="165" formatCode="0.00_)"/>
    <numFmt numFmtId="166" formatCode="0.0000_)"/>
    <numFmt numFmtId="167" formatCode="0.0_)"/>
    <numFmt numFmtId="168" formatCode="0.000"/>
  </numFmts>
  <fonts count="12">
    <font>
      <sz val="10"/>
      <name val="Arial"/>
      <family val="2"/>
    </font>
    <font>
      <b/>
      <sz val="10"/>
      <name val="Arial"/>
      <family val="2"/>
    </font>
    <font>
      <b/>
      <sz val="14"/>
      <name val="Antique Oakland"/>
      <family val="2"/>
    </font>
    <font>
      <b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6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Fill="1"/>
    <xf numFmtId="0" fontId="0" fillId="0" borderId="4" xfId="0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9" xfId="0" applyFill="1" applyBorder="1"/>
    <xf numFmtId="0" fontId="0" fillId="0" borderId="0" xfId="0" applyFill="1" applyBorder="1" applyProtection="1"/>
    <xf numFmtId="0" fontId="0" fillId="3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/>
    <xf numFmtId="0" fontId="0" fillId="0" borderId="9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right"/>
    </xf>
    <xf numFmtId="0" fontId="0" fillId="2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4" borderId="0" xfId="0" applyFill="1" applyBorder="1" applyProtection="1"/>
    <xf numFmtId="165" fontId="0" fillId="4" borderId="14" xfId="0" applyNumberFormat="1" applyFill="1" applyBorder="1" applyProtection="1"/>
    <xf numFmtId="0" fontId="0" fillId="0" borderId="14" xfId="0" applyFill="1" applyBorder="1" applyProtection="1"/>
    <xf numFmtId="0" fontId="0" fillId="0" borderId="14" xfId="0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8" xfId="0" applyFill="1" applyBorder="1"/>
    <xf numFmtId="165" fontId="0" fillId="4" borderId="0" xfId="0" applyNumberFormat="1" applyFill="1" applyBorder="1" applyAlignment="1" applyProtection="1">
      <alignment horizontal="left"/>
    </xf>
    <xf numFmtId="166" fontId="0" fillId="4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Protection="1"/>
    <xf numFmtId="0" fontId="0" fillId="0" borderId="8" xfId="0" applyFont="1" applyFill="1" applyBorder="1" applyAlignment="1" applyProtection="1">
      <alignment horizontal="left" wrapText="1"/>
    </xf>
    <xf numFmtId="165" fontId="0" fillId="2" borderId="0" xfId="0" applyNumberForma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/>
    </xf>
    <xf numFmtId="164" fontId="5" fillId="4" borderId="17" xfId="0" applyNumberFormat="1" applyFont="1" applyFill="1" applyBorder="1" applyProtection="1"/>
    <xf numFmtId="0" fontId="5" fillId="0" borderId="18" xfId="0" applyFont="1" applyFill="1" applyBorder="1" applyAlignment="1" applyProtection="1">
      <alignment horizontal="left"/>
    </xf>
    <xf numFmtId="0" fontId="0" fillId="0" borderId="19" xfId="0" applyFont="1" applyFill="1" applyBorder="1" applyAlignment="1"/>
    <xf numFmtId="0" fontId="0" fillId="0" borderId="17" xfId="0" applyFont="1" applyFill="1" applyBorder="1" applyAlignment="1"/>
    <xf numFmtId="164" fontId="5" fillId="4" borderId="20" xfId="0" applyNumberFormat="1" applyFont="1" applyFill="1" applyBorder="1" applyProtection="1"/>
    <xf numFmtId="0" fontId="5" fillId="0" borderId="21" xfId="0" applyFont="1" applyFill="1" applyBorder="1" applyAlignment="1" applyProtection="1">
      <alignment horizontal="left"/>
    </xf>
    <xf numFmtId="0" fontId="0" fillId="4" borderId="0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22" xfId="0" applyFill="1" applyBorder="1" applyAlignment="1"/>
    <xf numFmtId="164" fontId="5" fillId="0" borderId="22" xfId="0" applyNumberFormat="1" applyFont="1" applyFill="1" applyBorder="1" applyProtection="1"/>
    <xf numFmtId="0" fontId="5" fillId="0" borderId="23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left"/>
    </xf>
    <xf numFmtId="2" fontId="0" fillId="4" borderId="0" xfId="0" applyNumberFormat="1" applyFill="1" applyBorder="1" applyProtection="1"/>
    <xf numFmtId="0" fontId="0" fillId="0" borderId="24" xfId="0" applyFont="1" applyFill="1" applyBorder="1" applyAlignment="1" applyProtection="1">
      <alignment horizontal="left"/>
    </xf>
    <xf numFmtId="167" fontId="0" fillId="4" borderId="0" xfId="0" applyNumberFormat="1" applyFill="1" applyBorder="1" applyProtection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6" xfId="0" applyFont="1" applyFill="1" applyBorder="1" applyAlignment="1" applyProtection="1">
      <alignment horizontal="left"/>
    </xf>
    <xf numFmtId="165" fontId="5" fillId="4" borderId="26" xfId="0" applyNumberFormat="1" applyFont="1" applyFill="1" applyBorder="1" applyProtection="1"/>
    <xf numFmtId="0" fontId="5" fillId="0" borderId="26" xfId="0" applyFont="1" applyFill="1" applyBorder="1" applyAlignment="1" applyProtection="1">
      <alignment horizontal="left"/>
    </xf>
    <xf numFmtId="0" fontId="0" fillId="0" borderId="27" xfId="0" applyFill="1" applyBorder="1"/>
    <xf numFmtId="0" fontId="0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9" xfId="0" applyBorder="1" applyAlignment="1"/>
    <xf numFmtId="0" fontId="0" fillId="0" borderId="8" xfId="0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31" xfId="0" applyFont="1" applyBorder="1" applyAlignment="1"/>
    <xf numFmtId="0" fontId="0" fillId="0" borderId="10" xfId="0" applyBorder="1" applyAlignment="1"/>
    <xf numFmtId="165" fontId="0" fillId="4" borderId="0" xfId="0" applyNumberFormat="1" applyFill="1" applyBorder="1" applyProtection="1">
      <protection locked="0"/>
    </xf>
    <xf numFmtId="0" fontId="0" fillId="2" borderId="0" xfId="0" applyFill="1" applyBorder="1" applyProtection="1"/>
    <xf numFmtId="168" fontId="0" fillId="4" borderId="0" xfId="0" applyNumberFormat="1" applyFill="1" applyBorder="1" applyProtection="1"/>
    <xf numFmtId="0" fontId="5" fillId="0" borderId="16" xfId="0" applyFont="1" applyFill="1" applyBorder="1" applyAlignment="1" applyProtection="1">
      <alignment horizontal="left"/>
    </xf>
    <xf numFmtId="0" fontId="0" fillId="0" borderId="22" xfId="0" applyFill="1" applyBorder="1"/>
    <xf numFmtId="165" fontId="5" fillId="3" borderId="32" xfId="0" applyNumberFormat="1" applyFont="1" applyFill="1" applyBorder="1" applyProtection="1"/>
    <xf numFmtId="0" fontId="5" fillId="0" borderId="22" xfId="0" applyFont="1" applyFill="1" applyBorder="1" applyAlignment="1" applyProtection="1">
      <alignment horizontal="left"/>
    </xf>
    <xf numFmtId="0" fontId="0" fillId="0" borderId="23" xfId="0" applyFill="1" applyBorder="1"/>
    <xf numFmtId="0" fontId="1" fillId="0" borderId="4" xfId="0" applyFont="1" applyFill="1" applyBorder="1" applyAlignment="1" applyProtection="1">
      <alignment horizontal="left"/>
    </xf>
    <xf numFmtId="0" fontId="0" fillId="0" borderId="8" xfId="0" applyFont="1" applyBorder="1"/>
    <xf numFmtId="0" fontId="0" fillId="0" borderId="9" xfId="0" applyBorder="1"/>
    <xf numFmtId="0" fontId="10" fillId="0" borderId="34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10" fillId="0" borderId="3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4" borderId="39" xfId="0" applyFill="1" applyBorder="1"/>
    <xf numFmtId="0" fontId="10" fillId="0" borderId="41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6" fillId="0" borderId="0" xfId="0" applyFont="1" applyFill="1"/>
    <xf numFmtId="0" fontId="6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6" fillId="0" borderId="51" xfId="0" applyFont="1" applyFill="1" applyBorder="1"/>
    <xf numFmtId="0" fontId="0" fillId="0" borderId="52" xfId="0" applyBorder="1"/>
    <xf numFmtId="0" fontId="6" fillId="0" borderId="39" xfId="0" applyFont="1" applyFill="1" applyBorder="1"/>
    <xf numFmtId="0" fontId="11" fillId="0" borderId="47" xfId="0" applyFont="1" applyFill="1" applyBorder="1"/>
    <xf numFmtId="0" fontId="6" fillId="0" borderId="53" xfId="0" applyFont="1" applyFill="1" applyBorder="1" applyAlignment="1">
      <alignment horizontal="center" wrapText="1"/>
    </xf>
    <xf numFmtId="0" fontId="6" fillId="0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2" fontId="6" fillId="0" borderId="59" xfId="0" applyNumberFormat="1" applyFont="1" applyFill="1" applyBorder="1" applyAlignment="1">
      <alignment horizontal="center"/>
    </xf>
    <xf numFmtId="2" fontId="6" fillId="0" borderId="60" xfId="0" applyNumberFormat="1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11" fillId="0" borderId="62" xfId="0" applyFont="1" applyFill="1" applyBorder="1"/>
    <xf numFmtId="0" fontId="6" fillId="0" borderId="62" xfId="0" applyFont="1" applyFill="1" applyBorder="1"/>
    <xf numFmtId="0" fontId="6" fillId="0" borderId="63" xfId="0" applyFont="1" applyFill="1" applyBorder="1"/>
    <xf numFmtId="0" fontId="0" fillId="0" borderId="31" xfId="0" applyBorder="1"/>
    <xf numFmtId="0" fontId="0" fillId="0" borderId="54" xfId="0" applyBorder="1"/>
    <xf numFmtId="0" fontId="6" fillId="0" borderId="42" xfId="0" applyFont="1" applyFill="1" applyBorder="1"/>
    <xf numFmtId="0" fontId="6" fillId="0" borderId="64" xfId="0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2" fontId="6" fillId="0" borderId="66" xfId="0" applyNumberFormat="1" applyFont="1" applyFill="1" applyBorder="1" applyAlignment="1">
      <alignment horizontal="center"/>
    </xf>
    <xf numFmtId="0" fontId="0" fillId="0" borderId="7" xfId="0" applyFont="1" applyBorder="1" applyAlignment="1">
      <alignment vertical="top" wrapText="1"/>
    </xf>
    <xf numFmtId="0" fontId="0" fillId="0" borderId="33" xfId="0" applyFont="1" applyBorder="1" applyAlignment="1">
      <alignment vertical="top" wrapText="1"/>
    </xf>
    <xf numFmtId="0" fontId="0" fillId="0" borderId="7" xfId="0" applyBorder="1"/>
    <xf numFmtId="0" fontId="3" fillId="5" borderId="29" xfId="0" applyFont="1" applyFill="1" applyBorder="1" applyAlignment="1" applyProtection="1">
      <alignment horizontal="left" vertical="center"/>
    </xf>
    <xf numFmtId="0" fontId="0" fillId="0" borderId="9" xfId="0" applyFont="1" applyFill="1" applyBorder="1" applyAlignment="1" applyProtection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7" xfId="0" applyFont="1" applyBorder="1" applyAlignment="1"/>
    <xf numFmtId="0" fontId="0" fillId="0" borderId="12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left" vertical="center"/>
    </xf>
    <xf numFmtId="0" fontId="0" fillId="0" borderId="9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 wrapText="1"/>
    </xf>
    <xf numFmtId="0" fontId="1" fillId="0" borderId="11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left" vertical="top"/>
    </xf>
    <xf numFmtId="0" fontId="11" fillId="0" borderId="37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 applyProtection="1">
      <alignment horizontal="left"/>
    </xf>
    <xf numFmtId="0" fontId="11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8240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3"/>
  <sheetViews>
    <sheetView tabSelected="1" topLeftCell="A10" workbookViewId="0">
      <selection activeCell="I21" sqref="I21"/>
    </sheetView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ht="18">
      <c r="A1" s="1" t="s">
        <v>0</v>
      </c>
      <c r="B1" s="135" t="s">
        <v>134</v>
      </c>
      <c r="C1" s="135"/>
      <c r="D1" s="135"/>
      <c r="E1" s="135"/>
      <c r="F1" s="135"/>
      <c r="G1" s="135"/>
      <c r="H1" s="2"/>
      <c r="I1" s="3"/>
      <c r="J1" s="4"/>
      <c r="K1" s="3"/>
      <c r="L1" s="3"/>
      <c r="M1" s="3"/>
      <c r="N1" s="3"/>
      <c r="O1" s="3"/>
      <c r="P1" s="3"/>
      <c r="Q1" s="3"/>
    </row>
    <row r="2" spans="1:17">
      <c r="A2" s="136" t="s">
        <v>1</v>
      </c>
      <c r="B2" s="136"/>
      <c r="C2" s="136"/>
      <c r="D2" s="136"/>
      <c r="E2" s="136"/>
      <c r="F2" s="136"/>
      <c r="G2" s="136"/>
    </row>
    <row r="3" spans="1:17">
      <c r="A3" s="5" t="s">
        <v>2</v>
      </c>
      <c r="B3" s="6"/>
      <c r="C3" s="6"/>
      <c r="D3" s="6"/>
      <c r="E3" s="7"/>
      <c r="F3" s="7"/>
      <c r="G3" s="8"/>
    </row>
    <row r="4" spans="1:17" ht="20.25" customHeight="1">
      <c r="A4" s="137" t="s">
        <v>3</v>
      </c>
      <c r="B4" s="137"/>
      <c r="C4" s="137"/>
      <c r="D4" s="137"/>
      <c r="E4" s="137"/>
      <c r="F4" s="137"/>
      <c r="G4" s="137"/>
    </row>
    <row r="5" spans="1:17" ht="12.75" customHeight="1">
      <c r="A5" s="9" t="s">
        <v>4</v>
      </c>
      <c r="B5" s="125" t="s">
        <v>5</v>
      </c>
      <c r="C5" s="125"/>
      <c r="D5" s="125"/>
      <c r="E5" s="125"/>
      <c r="F5" s="125"/>
      <c r="G5" s="125"/>
    </row>
    <row r="6" spans="1:17">
      <c r="A6" s="10"/>
      <c r="B6" s="125"/>
      <c r="C6" s="125"/>
      <c r="D6" s="125"/>
      <c r="E6" s="125"/>
      <c r="F6" s="125"/>
      <c r="G6" s="125"/>
    </row>
    <row r="7" spans="1:17">
      <c r="A7" s="11" t="s">
        <v>6</v>
      </c>
      <c r="B7" s="138" t="s">
        <v>7</v>
      </c>
      <c r="C7" s="138"/>
      <c r="D7" s="138"/>
      <c r="E7" s="138"/>
      <c r="F7" s="138"/>
      <c r="G7" s="138"/>
    </row>
    <row r="8" spans="1:17">
      <c r="A8" s="11" t="s">
        <v>8</v>
      </c>
      <c r="B8" s="130" t="s">
        <v>9</v>
      </c>
      <c r="C8" s="130"/>
      <c r="D8" s="130"/>
      <c r="E8" s="130"/>
      <c r="F8" s="130"/>
      <c r="G8" s="130"/>
    </row>
    <row r="9" spans="1:17" ht="12.75" customHeight="1">
      <c r="A9" s="11" t="s">
        <v>10</v>
      </c>
      <c r="B9" s="126" t="s">
        <v>11</v>
      </c>
      <c r="C9" s="126"/>
      <c r="D9" s="126"/>
      <c r="E9" s="126"/>
      <c r="F9" s="126"/>
      <c r="G9" s="126"/>
    </row>
    <row r="10" spans="1:17" ht="44.85" customHeight="1">
      <c r="A10" s="129" t="s">
        <v>12</v>
      </c>
      <c r="B10" s="129"/>
      <c r="C10" s="129"/>
      <c r="D10" s="129"/>
      <c r="E10" s="129"/>
      <c r="F10" s="129"/>
      <c r="G10" s="129"/>
    </row>
    <row r="11" spans="1:17" ht="12.75" customHeight="1">
      <c r="A11" s="9" t="s">
        <v>13</v>
      </c>
      <c r="B11" s="125" t="s">
        <v>14</v>
      </c>
      <c r="C11" s="125"/>
      <c r="D11" s="125"/>
      <c r="E11" s="125"/>
      <c r="F11" s="125"/>
      <c r="G11" s="125"/>
    </row>
    <row r="12" spans="1:17" ht="12.75" customHeight="1">
      <c r="A12" s="10"/>
      <c r="B12" s="125"/>
      <c r="C12" s="125"/>
      <c r="D12" s="125"/>
      <c r="E12" s="125"/>
      <c r="F12" s="125"/>
      <c r="G12" s="125"/>
    </row>
    <row r="13" spans="1:17" ht="12.75" customHeight="1">
      <c r="A13" s="11" t="s">
        <v>8</v>
      </c>
      <c r="B13" s="130" t="s">
        <v>15</v>
      </c>
      <c r="C13" s="130"/>
      <c r="D13" s="130"/>
      <c r="E13" s="130"/>
      <c r="F13" s="130"/>
      <c r="G13" s="130"/>
    </row>
    <row r="14" spans="1:17" ht="12.75" customHeight="1">
      <c r="A14" s="11" t="s">
        <v>16</v>
      </c>
      <c r="B14" s="131" t="s">
        <v>17</v>
      </c>
      <c r="C14" s="131"/>
      <c r="D14" s="131"/>
      <c r="E14" s="131"/>
      <c r="F14" s="131"/>
      <c r="G14" s="131"/>
    </row>
    <row r="15" spans="1:17">
      <c r="A15" s="132" t="s">
        <v>18</v>
      </c>
      <c r="B15" s="132"/>
      <c r="C15" s="132"/>
      <c r="D15" s="132"/>
      <c r="E15" s="132"/>
      <c r="F15" s="132"/>
      <c r="G15" s="132"/>
    </row>
    <row r="16" spans="1:17">
      <c r="A16" s="133" t="s">
        <v>19</v>
      </c>
      <c r="B16" s="133"/>
      <c r="C16" s="133"/>
      <c r="D16" s="133"/>
      <c r="E16" s="133"/>
      <c r="F16" s="133"/>
      <c r="G16" s="133"/>
    </row>
    <row r="17" spans="1:7" ht="14.25">
      <c r="A17" s="12" t="s">
        <v>20</v>
      </c>
      <c r="B17" s="13"/>
      <c r="C17" s="13"/>
      <c r="D17" s="13"/>
      <c r="E17" s="13"/>
      <c r="F17" s="13"/>
      <c r="G17" s="14"/>
    </row>
    <row r="18" spans="1:7">
      <c r="A18" s="9" t="s">
        <v>21</v>
      </c>
      <c r="B18" s="13"/>
      <c r="C18" s="15"/>
      <c r="D18" s="16">
        <v>0</v>
      </c>
      <c r="E18" s="17" t="s">
        <v>22</v>
      </c>
      <c r="F18" s="18">
        <f>D18/43560</f>
        <v>0</v>
      </c>
      <c r="G18" s="19" t="s">
        <v>23</v>
      </c>
    </row>
    <row r="19" spans="1:7">
      <c r="A19" s="20" t="s">
        <v>24</v>
      </c>
      <c r="B19" s="21">
        <v>0.9</v>
      </c>
      <c r="C19" s="22"/>
      <c r="D19" s="22"/>
      <c r="E19" s="22"/>
      <c r="F19" s="22"/>
      <c r="G19" s="23"/>
    </row>
    <row r="20" spans="1:7">
      <c r="A20" s="9" t="s">
        <v>25</v>
      </c>
      <c r="B20" s="13"/>
      <c r="C20" s="13"/>
      <c r="D20" s="16">
        <v>0</v>
      </c>
      <c r="E20" s="17" t="s">
        <v>22</v>
      </c>
      <c r="F20" s="18">
        <f>D20/43560</f>
        <v>0</v>
      </c>
      <c r="G20" s="19" t="s">
        <v>23</v>
      </c>
    </row>
    <row r="21" spans="1:7">
      <c r="A21" s="20" t="s">
        <v>26</v>
      </c>
      <c r="B21" s="21">
        <v>0.25</v>
      </c>
      <c r="C21" s="22"/>
      <c r="D21" s="22"/>
      <c r="E21" s="22"/>
      <c r="F21" s="22"/>
      <c r="G21" s="23"/>
    </row>
    <row r="22" spans="1:7">
      <c r="A22" s="9" t="s">
        <v>27</v>
      </c>
      <c r="B22" s="13"/>
      <c r="C22" s="13"/>
      <c r="D22" s="16">
        <v>2650</v>
      </c>
      <c r="E22" s="17" t="s">
        <v>28</v>
      </c>
      <c r="F22" s="18">
        <f>D22/43560</f>
        <v>6.0835629017447199E-2</v>
      </c>
      <c r="G22" s="19" t="s">
        <v>23</v>
      </c>
    </row>
    <row r="23" spans="1:7">
      <c r="A23" s="20" t="s">
        <v>29</v>
      </c>
      <c r="B23" s="21">
        <v>0.15</v>
      </c>
      <c r="C23" s="22"/>
      <c r="D23" s="22"/>
      <c r="E23" s="22"/>
      <c r="F23" s="22"/>
      <c r="G23" s="23"/>
    </row>
    <row r="24" spans="1:7">
      <c r="A24" s="9" t="s">
        <v>30</v>
      </c>
      <c r="B24" s="13"/>
      <c r="C24" s="13"/>
      <c r="D24" s="24">
        <f>D18+D20+D22</f>
        <v>2650</v>
      </c>
      <c r="E24" s="17" t="s">
        <v>22</v>
      </c>
      <c r="F24" s="18">
        <f>F18+F20+F22</f>
        <v>6.0835629017447199E-2</v>
      </c>
      <c r="G24" s="19" t="s">
        <v>23</v>
      </c>
    </row>
    <row r="25" spans="1:7" ht="14.25" customHeight="1">
      <c r="A25" s="20" t="s">
        <v>31</v>
      </c>
      <c r="B25" s="25">
        <f>(D18/D24*B19)+(D20/D24*B21)+(D22/D24*B23)</f>
        <v>0.15</v>
      </c>
      <c r="C25" s="26"/>
      <c r="D25" s="22"/>
      <c r="E25" s="27"/>
      <c r="F25" s="22"/>
      <c r="G25" s="23"/>
    </row>
    <row r="26" spans="1:7">
      <c r="A26" s="28"/>
      <c r="B26" s="29"/>
      <c r="C26" s="13"/>
      <c r="D26" s="13"/>
      <c r="E26" s="13"/>
      <c r="F26" s="13"/>
      <c r="G26" s="14"/>
    </row>
    <row r="27" spans="1:7">
      <c r="A27" s="9"/>
      <c r="B27" s="17"/>
      <c r="C27" s="29"/>
      <c r="D27" s="17"/>
      <c r="E27" s="29"/>
      <c r="F27" s="17"/>
      <c r="G27" s="19"/>
    </row>
    <row r="28" spans="1:7">
      <c r="A28" s="9" t="s">
        <v>32</v>
      </c>
      <c r="B28" s="29"/>
      <c r="C28" s="29"/>
      <c r="D28" s="29"/>
      <c r="E28" s="29"/>
      <c r="F28" s="29"/>
      <c r="G28" s="19"/>
    </row>
    <row r="29" spans="1:7">
      <c r="A29" s="9" t="s">
        <v>33</v>
      </c>
      <c r="B29" s="17" t="s">
        <v>34</v>
      </c>
      <c r="C29" s="30">
        <v>147</v>
      </c>
      <c r="D29" s="29" t="s">
        <v>35</v>
      </c>
      <c r="E29" s="13"/>
      <c r="F29" s="29" t="s">
        <v>36</v>
      </c>
      <c r="G29" s="31">
        <v>5</v>
      </c>
    </row>
    <row r="30" spans="1:7">
      <c r="A30" s="32"/>
      <c r="B30" s="17" t="s">
        <v>31</v>
      </c>
      <c r="C30" s="33">
        <f>B25</f>
        <v>0.15</v>
      </c>
      <c r="D30" s="29" t="s">
        <v>37</v>
      </c>
      <c r="E30" s="13"/>
      <c r="F30" s="13"/>
      <c r="G30" s="14"/>
    </row>
    <row r="31" spans="1:7">
      <c r="A31" s="32"/>
      <c r="B31" s="17" t="s">
        <v>38</v>
      </c>
      <c r="C31" s="34">
        <f>G29/C29*100</f>
        <v>3.4013605442176873</v>
      </c>
      <c r="D31" s="29" t="s">
        <v>39</v>
      </c>
      <c r="E31" s="13"/>
      <c r="F31" s="13"/>
      <c r="G31" s="14"/>
    </row>
    <row r="32" spans="1:7" ht="12.75" customHeight="1">
      <c r="A32" s="9" t="s">
        <v>40</v>
      </c>
      <c r="B32" s="17" t="s">
        <v>41</v>
      </c>
      <c r="C32" s="33">
        <f>(C29^0.8*(1000/B25-9)^0.7)/1140*(C31^0.5)</f>
        <v>41.600713980558027</v>
      </c>
      <c r="D32" s="29" t="s">
        <v>42</v>
      </c>
      <c r="E32" s="35"/>
      <c r="F32" s="29"/>
      <c r="G32" s="14"/>
    </row>
    <row r="33" spans="1:17" ht="25.5">
      <c r="A33" s="36" t="s">
        <v>43</v>
      </c>
      <c r="B33" s="17" t="s">
        <v>44</v>
      </c>
      <c r="C33" s="37">
        <v>7.66</v>
      </c>
      <c r="D33" s="29" t="s">
        <v>45</v>
      </c>
      <c r="E33" s="13"/>
      <c r="F33" s="13"/>
      <c r="G33" s="14"/>
    </row>
    <row r="34" spans="1:17">
      <c r="A34" s="32"/>
      <c r="B34" s="13"/>
      <c r="C34" s="13"/>
      <c r="D34" s="13"/>
      <c r="E34" s="13"/>
      <c r="F34" s="13"/>
      <c r="G34" s="14"/>
    </row>
    <row r="35" spans="1:17" ht="14.25">
      <c r="A35" s="38" t="s">
        <v>46</v>
      </c>
      <c r="B35" s="39">
        <f>F24*B25*C33</f>
        <v>6.9900137741046836E-2</v>
      </c>
      <c r="C35" s="40" t="s">
        <v>47</v>
      </c>
      <c r="D35" s="41" t="s">
        <v>48</v>
      </c>
      <c r="E35" s="42" t="s">
        <v>49</v>
      </c>
      <c r="F35" s="43">
        <f>B35*0.1</f>
        <v>6.9900137741046838E-3</v>
      </c>
      <c r="G35" s="44" t="s">
        <v>47</v>
      </c>
    </row>
    <row r="36" spans="1:17">
      <c r="A36" s="132" t="s">
        <v>50</v>
      </c>
      <c r="B36" s="132"/>
      <c r="C36" s="132"/>
      <c r="D36" s="132"/>
      <c r="E36" s="132"/>
      <c r="F36" s="132"/>
      <c r="G36" s="132"/>
    </row>
    <row r="37" spans="1:17">
      <c r="A37" s="133" t="s">
        <v>19</v>
      </c>
      <c r="B37" s="133"/>
      <c r="C37" s="133"/>
      <c r="D37" s="133"/>
      <c r="E37" s="133"/>
      <c r="F37" s="133"/>
      <c r="G37" s="133"/>
    </row>
    <row r="38" spans="1:17" ht="15.6" customHeight="1">
      <c r="A38" s="12" t="s">
        <v>51</v>
      </c>
      <c r="B38" s="13"/>
      <c r="C38" s="13"/>
      <c r="D38" s="13"/>
      <c r="E38" s="13"/>
      <c r="F38" s="13"/>
      <c r="G38" s="14"/>
    </row>
    <row r="39" spans="1:17" ht="13.35" customHeight="1">
      <c r="A39" s="9" t="s">
        <v>21</v>
      </c>
      <c r="B39" s="13"/>
      <c r="C39" s="15"/>
      <c r="D39" s="16">
        <v>27209</v>
      </c>
      <c r="E39" s="17" t="s">
        <v>22</v>
      </c>
      <c r="F39" s="18">
        <f>D39/43560</f>
        <v>0.6246326905417815</v>
      </c>
      <c r="G39" s="19" t="s">
        <v>23</v>
      </c>
    </row>
    <row r="40" spans="1:17" ht="12.75" customHeight="1">
      <c r="A40" s="20" t="s">
        <v>24</v>
      </c>
      <c r="B40" s="21">
        <v>0.9</v>
      </c>
      <c r="C40" s="22"/>
      <c r="D40" s="22"/>
      <c r="E40" s="22"/>
      <c r="F40" s="22"/>
      <c r="G40" s="23"/>
    </row>
    <row r="41" spans="1:17" ht="12.75" customHeight="1">
      <c r="A41" s="9" t="s">
        <v>25</v>
      </c>
      <c r="B41" s="13"/>
      <c r="C41" s="13"/>
      <c r="D41" s="16">
        <v>0</v>
      </c>
      <c r="E41" s="17" t="s">
        <v>22</v>
      </c>
      <c r="F41" s="18">
        <f>D41/43560</f>
        <v>0</v>
      </c>
      <c r="G41" s="19" t="s">
        <v>23</v>
      </c>
    </row>
    <row r="42" spans="1:17" ht="12.75" customHeight="1">
      <c r="A42" s="20" t="s">
        <v>26</v>
      </c>
      <c r="B42" s="21">
        <v>0.25</v>
      </c>
      <c r="C42" s="22"/>
      <c r="D42" s="22"/>
      <c r="E42" s="22"/>
      <c r="F42" s="22"/>
      <c r="G42" s="23"/>
    </row>
    <row r="43" spans="1:17">
      <c r="A43" s="9" t="s">
        <v>27</v>
      </c>
      <c r="B43" s="13"/>
      <c r="C43" s="13"/>
      <c r="D43" s="45">
        <v>13397</v>
      </c>
      <c r="E43" s="17" t="s">
        <v>28</v>
      </c>
      <c r="F43" s="18">
        <f>D43/43560</f>
        <v>0.30755280073461894</v>
      </c>
      <c r="G43" s="19" t="s">
        <v>23</v>
      </c>
    </row>
    <row r="44" spans="1:17">
      <c r="A44" s="20" t="s">
        <v>29</v>
      </c>
      <c r="B44" s="21">
        <v>0.15</v>
      </c>
      <c r="C44" s="22"/>
      <c r="D44" s="22"/>
      <c r="E44" s="22"/>
      <c r="F44" s="22"/>
      <c r="G44" s="23"/>
      <c r="H44" s="3"/>
      <c r="I44" s="3"/>
      <c r="J44" s="3"/>
    </row>
    <row r="45" spans="1:17">
      <c r="A45" s="9" t="s">
        <v>30</v>
      </c>
      <c r="B45" s="13"/>
      <c r="C45" s="13"/>
      <c r="D45" s="24">
        <f>D39+D41+D43</f>
        <v>40606</v>
      </c>
      <c r="E45" s="17" t="s">
        <v>22</v>
      </c>
      <c r="F45" s="18">
        <f>F39+F41+F43</f>
        <v>0.93218549127640049</v>
      </c>
      <c r="G45" s="19" t="s">
        <v>23</v>
      </c>
      <c r="H45" s="13"/>
      <c r="I45" s="3"/>
      <c r="J45" s="3"/>
    </row>
    <row r="46" spans="1:17">
      <c r="A46" s="20" t="s">
        <v>31</v>
      </c>
      <c r="B46" s="25">
        <f>(D39/D45*B40)+(D41/D45*B42)+(D43/D45*B44)</f>
        <v>0.65255504112692719</v>
      </c>
      <c r="C46" s="26"/>
      <c r="D46" s="22"/>
      <c r="E46" s="27"/>
      <c r="F46" s="22"/>
      <c r="G46" s="23"/>
      <c r="H46" s="46"/>
      <c r="I46" s="47"/>
      <c r="J46" s="47"/>
      <c r="K46" s="3"/>
      <c r="L46" s="3"/>
      <c r="M46" s="3"/>
      <c r="N46" s="3"/>
      <c r="O46" s="3"/>
      <c r="P46" s="3"/>
      <c r="Q46" s="3"/>
    </row>
    <row r="47" spans="1:17">
      <c r="A47" s="28"/>
      <c r="B47" s="29"/>
      <c r="C47" s="13"/>
      <c r="D47" s="13"/>
      <c r="E47" s="13"/>
      <c r="F47" s="13"/>
      <c r="G47" s="14"/>
      <c r="H47" s="13"/>
      <c r="I47" s="47"/>
      <c r="J47" s="47"/>
      <c r="K47" s="3"/>
      <c r="L47" s="3"/>
      <c r="M47" s="3"/>
      <c r="N47" s="3"/>
      <c r="O47" s="3"/>
      <c r="P47" s="3"/>
      <c r="Q47" s="3"/>
    </row>
    <row r="48" spans="1:17">
      <c r="A48" s="9"/>
      <c r="B48" s="17"/>
      <c r="C48" s="29"/>
      <c r="D48" s="17"/>
      <c r="E48" s="29"/>
      <c r="F48" s="17"/>
      <c r="G48" s="19"/>
      <c r="H48" s="29"/>
      <c r="I48" s="47"/>
      <c r="J48" s="47"/>
      <c r="K48" s="3"/>
      <c r="L48" s="3"/>
      <c r="M48" s="3"/>
      <c r="N48" s="3"/>
      <c r="O48" s="3"/>
      <c r="P48" s="3"/>
      <c r="Q48" s="3"/>
    </row>
    <row r="49" spans="1:17">
      <c r="A49" s="9" t="s">
        <v>32</v>
      </c>
      <c r="B49" s="29"/>
      <c r="C49" s="29"/>
      <c r="D49" s="29"/>
      <c r="E49" s="29"/>
      <c r="F49" s="29"/>
      <c r="G49" s="19"/>
      <c r="H49" s="13"/>
      <c r="I49" s="47"/>
      <c r="J49" s="47"/>
      <c r="K49" s="3"/>
      <c r="L49" s="3"/>
      <c r="M49" s="3"/>
      <c r="N49" s="3"/>
      <c r="O49" s="3"/>
      <c r="P49" s="3"/>
      <c r="Q49" s="3"/>
    </row>
    <row r="50" spans="1:17">
      <c r="A50" s="9" t="s">
        <v>33</v>
      </c>
      <c r="B50" s="17" t="s">
        <v>34</v>
      </c>
      <c r="C50" s="30">
        <v>150</v>
      </c>
      <c r="D50" s="29" t="s">
        <v>35</v>
      </c>
      <c r="E50" s="13"/>
      <c r="F50" s="29" t="s">
        <v>36</v>
      </c>
      <c r="G50" s="31">
        <v>3</v>
      </c>
      <c r="H50" s="13"/>
      <c r="I50" s="47"/>
      <c r="J50" s="47"/>
      <c r="K50" s="3"/>
      <c r="L50" s="3"/>
      <c r="M50" s="3"/>
      <c r="N50" s="3"/>
      <c r="O50" s="3"/>
      <c r="P50" s="3"/>
      <c r="Q50" s="3"/>
    </row>
    <row r="51" spans="1:17">
      <c r="A51" s="32"/>
      <c r="B51" s="17" t="s">
        <v>31</v>
      </c>
      <c r="C51" s="33">
        <f>B46</f>
        <v>0.65255504112692719</v>
      </c>
      <c r="D51" s="29" t="s">
        <v>37</v>
      </c>
      <c r="E51" s="13"/>
      <c r="F51" s="13"/>
      <c r="G51" s="14"/>
      <c r="H51" s="13"/>
      <c r="I51" s="47"/>
      <c r="J51" s="47"/>
      <c r="K51" s="3"/>
      <c r="L51" s="3"/>
      <c r="M51" s="3"/>
      <c r="N51" s="3"/>
      <c r="O51" s="3"/>
      <c r="P51" s="3"/>
      <c r="Q51" s="3"/>
    </row>
    <row r="52" spans="1:17" ht="13.35" customHeight="1">
      <c r="A52" s="32"/>
      <c r="B52" s="17" t="s">
        <v>38</v>
      </c>
      <c r="C52" s="34">
        <f>G50/C50*100</f>
        <v>2</v>
      </c>
      <c r="D52" s="29" t="s">
        <v>39</v>
      </c>
      <c r="E52" s="13"/>
      <c r="F52" s="13"/>
      <c r="G52" s="14"/>
      <c r="H52" s="13"/>
      <c r="I52" s="47"/>
      <c r="J52" s="47"/>
      <c r="K52" s="3"/>
      <c r="L52" s="3"/>
      <c r="M52" s="3"/>
      <c r="N52" s="3"/>
      <c r="O52" s="3"/>
      <c r="P52" s="3"/>
      <c r="Q52" s="3"/>
    </row>
    <row r="53" spans="1:17" ht="12.75" customHeight="1">
      <c r="A53" s="9" t="s">
        <v>40</v>
      </c>
      <c r="B53" s="17" t="s">
        <v>41</v>
      </c>
      <c r="C53" s="33">
        <f>(C50^0.8*(1000/B46-9)^0.7)/1140*(C52^0.5)</f>
        <v>11.546768512831445</v>
      </c>
      <c r="D53" s="29" t="s">
        <v>42</v>
      </c>
      <c r="E53" s="35"/>
      <c r="F53" s="29"/>
      <c r="G53" s="14"/>
      <c r="H53" s="13"/>
      <c r="I53" s="47"/>
      <c r="J53" s="47"/>
      <c r="K53" s="3"/>
      <c r="L53" s="3"/>
      <c r="M53" s="3"/>
      <c r="N53" s="3"/>
      <c r="O53" s="3"/>
      <c r="P53" s="3"/>
      <c r="Q53" s="3"/>
    </row>
    <row r="54" spans="1:17" ht="25.35" customHeight="1">
      <c r="A54" s="36" t="s">
        <v>43</v>
      </c>
      <c r="B54" s="17" t="s">
        <v>44</v>
      </c>
      <c r="C54" s="37">
        <v>7.66</v>
      </c>
      <c r="D54" s="29" t="s">
        <v>45</v>
      </c>
      <c r="E54" s="13"/>
      <c r="F54" s="13"/>
      <c r="G54" s="14"/>
      <c r="H54" s="13"/>
      <c r="I54" s="47"/>
      <c r="J54" s="47"/>
      <c r="K54" s="3"/>
      <c r="L54" s="3"/>
      <c r="M54" s="3"/>
      <c r="N54" s="3"/>
      <c r="O54" s="3"/>
      <c r="P54" s="3"/>
      <c r="Q54" s="3"/>
    </row>
    <row r="55" spans="1:17" ht="13.35" customHeight="1">
      <c r="A55" s="32"/>
      <c r="B55" s="13"/>
      <c r="C55" s="13"/>
      <c r="D55" s="13"/>
      <c r="E55" s="13"/>
      <c r="F55" s="13"/>
      <c r="G55" s="14"/>
      <c r="H55" s="13"/>
      <c r="I55" s="47"/>
      <c r="J55" s="47"/>
      <c r="K55" s="3"/>
      <c r="L55" s="3"/>
      <c r="M55" s="3"/>
      <c r="N55" s="3"/>
      <c r="O55" s="3"/>
      <c r="P55" s="3"/>
      <c r="Q55" s="3"/>
    </row>
    <row r="56" spans="1:17" ht="13.35" customHeight="1">
      <c r="A56" s="38" t="s">
        <v>52</v>
      </c>
      <c r="B56" s="39">
        <f>F45*B46*C54</f>
        <v>4.6595959366391204</v>
      </c>
      <c r="C56" s="40" t="s">
        <v>47</v>
      </c>
      <c r="D56" s="41" t="s">
        <v>48</v>
      </c>
      <c r="E56" s="48"/>
      <c r="F56" s="49"/>
      <c r="G56" s="50"/>
      <c r="H56" s="13"/>
      <c r="I56" s="47"/>
      <c r="J56" s="47"/>
      <c r="K56" s="3"/>
      <c r="L56" s="3"/>
      <c r="M56" s="3"/>
      <c r="N56" s="3"/>
      <c r="O56" s="3"/>
      <c r="P56" s="3"/>
      <c r="Q56" s="3"/>
    </row>
    <row r="57" spans="1:17">
      <c r="A57" s="132" t="s">
        <v>53</v>
      </c>
      <c r="B57" s="132"/>
      <c r="C57" s="132"/>
      <c r="D57" s="132"/>
      <c r="E57" s="132"/>
      <c r="F57" s="132"/>
      <c r="G57" s="132"/>
      <c r="I57" s="3"/>
      <c r="J57" s="3"/>
      <c r="K57" s="3"/>
      <c r="L57" s="3"/>
      <c r="M57" s="3"/>
      <c r="N57" s="3"/>
      <c r="O57" s="3"/>
      <c r="P57" s="3"/>
      <c r="Q57" s="3"/>
    </row>
    <row r="58" spans="1:17" ht="15.75">
      <c r="A58" s="51" t="s">
        <v>54</v>
      </c>
      <c r="B58" s="13" t="s">
        <v>55</v>
      </c>
      <c r="C58" s="52">
        <f>(B56-B35)</f>
        <v>4.5896957988980738</v>
      </c>
      <c r="D58" s="29" t="s">
        <v>56</v>
      </c>
      <c r="F58" s="13"/>
      <c r="G58" s="14"/>
    </row>
    <row r="59" spans="1:17">
      <c r="A59" s="53" t="s">
        <v>57</v>
      </c>
      <c r="B59" s="13"/>
      <c r="C59" s="54">
        <f>C58*60*60</f>
        <v>16522.904876033066</v>
      </c>
      <c r="D59" s="29" t="s">
        <v>58</v>
      </c>
      <c r="F59" s="13"/>
      <c r="G59" s="14"/>
    </row>
    <row r="60" spans="1:17">
      <c r="A60" s="53" t="s">
        <v>59</v>
      </c>
      <c r="B60" s="13"/>
      <c r="C60" s="13"/>
      <c r="D60" s="29" t="s">
        <v>60</v>
      </c>
      <c r="E60" s="16">
        <v>40</v>
      </c>
      <c r="F60" s="29" t="s">
        <v>61</v>
      </c>
      <c r="G60" s="14"/>
    </row>
    <row r="61" spans="1:17">
      <c r="A61" s="55"/>
      <c r="B61" s="13"/>
      <c r="C61" s="13"/>
      <c r="D61" s="29" t="s">
        <v>62</v>
      </c>
      <c r="E61" s="16">
        <v>322</v>
      </c>
      <c r="F61" s="29" t="s">
        <v>61</v>
      </c>
      <c r="G61" s="14"/>
    </row>
    <row r="62" spans="1:17">
      <c r="A62" s="56"/>
      <c r="B62" s="57"/>
      <c r="C62" s="57"/>
      <c r="D62" s="58" t="s">
        <v>63</v>
      </c>
      <c r="E62" s="59">
        <f>C59/E60/E61</f>
        <v>1.2828342295056729</v>
      </c>
      <c r="F62" s="60" t="s">
        <v>61</v>
      </c>
      <c r="G62" s="61"/>
    </row>
    <row r="63" spans="1:17">
      <c r="A63" s="134" t="s">
        <v>64</v>
      </c>
      <c r="B63" s="134"/>
      <c r="C63" s="134"/>
      <c r="D63" s="134"/>
      <c r="E63" s="134"/>
      <c r="F63" s="134"/>
      <c r="G63" s="134"/>
    </row>
    <row r="64" spans="1:17">
      <c r="A64" s="128" t="s">
        <v>65</v>
      </c>
      <c r="B64" s="128"/>
      <c r="C64" s="128"/>
      <c r="D64" s="128"/>
      <c r="E64" s="128"/>
      <c r="F64" s="128"/>
      <c r="G64" s="128"/>
    </row>
    <row r="65" spans="1:7">
      <c r="A65" s="123"/>
      <c r="B65" s="123"/>
      <c r="C65" s="123"/>
      <c r="D65" s="123"/>
      <c r="E65" s="123"/>
      <c r="F65" s="123"/>
      <c r="G65" s="123"/>
    </row>
    <row r="66" spans="1:7" ht="40.35" customHeight="1">
      <c r="A66" s="124" t="s">
        <v>66</v>
      </c>
      <c r="B66" s="124"/>
      <c r="C66" s="124"/>
      <c r="D66" s="124"/>
      <c r="E66" s="124"/>
      <c r="F66" s="124"/>
      <c r="G66" s="124"/>
    </row>
    <row r="67" spans="1:7" ht="13.35" customHeight="1">
      <c r="A67" s="9" t="s">
        <v>67</v>
      </c>
      <c r="B67" s="125" t="s">
        <v>68</v>
      </c>
      <c r="C67" s="125"/>
      <c r="D67" s="125"/>
      <c r="E67" s="125"/>
      <c r="F67" s="125"/>
      <c r="G67" s="125"/>
    </row>
    <row r="68" spans="1:7">
      <c r="A68" s="11" t="s">
        <v>69</v>
      </c>
      <c r="B68" s="62" t="s">
        <v>70</v>
      </c>
      <c r="C68" s="62"/>
      <c r="D68" s="62"/>
      <c r="E68" s="63"/>
      <c r="F68" s="63"/>
      <c r="G68" s="64"/>
    </row>
    <row r="69" spans="1:7" ht="13.35" customHeight="1">
      <c r="A69" s="11" t="s">
        <v>8</v>
      </c>
      <c r="B69" s="126" t="s">
        <v>71</v>
      </c>
      <c r="C69" s="126"/>
      <c r="D69" s="126"/>
      <c r="E69" s="126"/>
      <c r="F69" s="126"/>
      <c r="G69" s="126"/>
    </row>
    <row r="70" spans="1:7">
      <c r="A70" s="65" t="s">
        <v>72</v>
      </c>
      <c r="B70" s="63" t="s">
        <v>73</v>
      </c>
      <c r="C70" s="63"/>
      <c r="D70" s="63"/>
      <c r="E70" s="63"/>
      <c r="F70" s="63"/>
      <c r="G70" s="64"/>
    </row>
    <row r="71" spans="1:7" ht="13.5" customHeight="1">
      <c r="A71" s="66" t="s">
        <v>74</v>
      </c>
      <c r="B71" s="67" t="s">
        <v>75</v>
      </c>
      <c r="C71" s="67"/>
      <c r="D71" s="67"/>
      <c r="E71" s="67"/>
      <c r="F71" s="67"/>
      <c r="G71" s="68"/>
    </row>
    <row r="72" spans="1:7">
      <c r="A72" s="127" t="s">
        <v>76</v>
      </c>
      <c r="B72" s="127"/>
      <c r="C72" s="127"/>
      <c r="D72" s="127"/>
      <c r="E72" s="127"/>
      <c r="F72" s="127"/>
      <c r="G72" s="127"/>
    </row>
    <row r="73" spans="1:7">
      <c r="A73" s="28" t="s">
        <v>77</v>
      </c>
      <c r="B73" s="18">
        <f>F35</f>
        <v>6.9900137741046838E-3</v>
      </c>
      <c r="C73" s="29" t="s">
        <v>47</v>
      </c>
      <c r="D73" s="17" t="s">
        <v>78</v>
      </c>
      <c r="E73" s="69">
        <v>1</v>
      </c>
      <c r="F73" s="29" t="s">
        <v>79</v>
      </c>
      <c r="G73" s="14"/>
    </row>
    <row r="74" spans="1:7">
      <c r="A74" s="28" t="s">
        <v>31</v>
      </c>
      <c r="B74" s="70">
        <v>0.62</v>
      </c>
      <c r="C74" s="29" t="s">
        <v>80</v>
      </c>
      <c r="D74" s="17" t="s">
        <v>81</v>
      </c>
      <c r="E74" s="71">
        <f>B73/(B74*(2*B75*E73)^0.5)</f>
        <v>1.4057669353206396E-3</v>
      </c>
      <c r="F74" s="29" t="s">
        <v>82</v>
      </c>
      <c r="G74" s="14"/>
    </row>
    <row r="75" spans="1:7">
      <c r="A75" s="28" t="s">
        <v>83</v>
      </c>
      <c r="B75" s="70">
        <v>32.159999999999997</v>
      </c>
      <c r="C75" s="29" t="s">
        <v>84</v>
      </c>
      <c r="D75" s="3"/>
      <c r="E75" s="3"/>
      <c r="F75" s="13"/>
      <c r="G75" s="14"/>
    </row>
    <row r="76" spans="1:7">
      <c r="A76" s="32"/>
      <c r="B76" s="13"/>
      <c r="C76" s="13"/>
      <c r="D76" s="13"/>
      <c r="E76" s="13"/>
      <c r="F76" s="13"/>
      <c r="G76" s="14"/>
    </row>
    <row r="77" spans="1:7">
      <c r="A77" s="72" t="s">
        <v>85</v>
      </c>
      <c r="B77" s="73"/>
      <c r="C77" s="73"/>
      <c r="D77" s="74">
        <f>((E74/PI())^0.5)*2*12</f>
        <v>0.50768340488272912</v>
      </c>
      <c r="E77" s="75" t="s">
        <v>86</v>
      </c>
      <c r="F77" s="73"/>
      <c r="G77" s="76"/>
    </row>
    <row r="78" spans="1:7">
      <c r="A78" s="77" t="s">
        <v>87</v>
      </c>
      <c r="B78" s="7"/>
      <c r="C78" s="7"/>
      <c r="D78" s="7"/>
      <c r="E78" s="7"/>
      <c r="F78" s="7"/>
      <c r="G78" s="8"/>
    </row>
    <row r="79" spans="1:7" ht="13.35" customHeight="1">
      <c r="A79" s="121" t="s">
        <v>88</v>
      </c>
      <c r="B79" s="121"/>
      <c r="C79" s="121"/>
      <c r="D79" s="121"/>
      <c r="E79" s="121"/>
      <c r="F79" s="121"/>
      <c r="G79" s="121"/>
    </row>
    <row r="80" spans="1:7" ht="13.35" customHeight="1">
      <c r="A80" s="121" t="s">
        <v>89</v>
      </c>
      <c r="B80" s="121"/>
      <c r="C80" s="121"/>
      <c r="D80" s="121"/>
      <c r="E80" s="121"/>
      <c r="F80" s="121"/>
      <c r="G80" s="121"/>
    </row>
    <row r="81" spans="1:7">
      <c r="A81" s="78" t="s">
        <v>90</v>
      </c>
      <c r="B81" s="3"/>
      <c r="C81" s="3"/>
      <c r="D81" s="3"/>
      <c r="E81" s="3"/>
      <c r="F81" s="3"/>
      <c r="G81" s="79"/>
    </row>
    <row r="82" spans="1:7" ht="13.35" customHeight="1">
      <c r="A82" s="121" t="s">
        <v>91</v>
      </c>
      <c r="B82" s="121"/>
      <c r="C82" s="121"/>
      <c r="D82" s="121"/>
      <c r="E82" s="121"/>
      <c r="F82" s="121"/>
      <c r="G82" s="121"/>
    </row>
    <row r="83" spans="1:7" ht="13.35" customHeight="1">
      <c r="A83" s="122" t="s">
        <v>92</v>
      </c>
      <c r="B83" s="122"/>
      <c r="C83" s="122"/>
      <c r="D83" s="122"/>
      <c r="E83" s="122"/>
      <c r="F83" s="122"/>
      <c r="G83" s="122"/>
    </row>
  </sheetData>
  <mergeCells count="27">
    <mergeCell ref="B8:G8"/>
    <mergeCell ref="B1:G1"/>
    <mergeCell ref="A2:G2"/>
    <mergeCell ref="A4:G4"/>
    <mergeCell ref="B5:G6"/>
    <mergeCell ref="B7:G7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scale="95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4"/>
  <sheetViews>
    <sheetView workbookViewId="0">
      <selection activeCell="J24" sqref="J24"/>
    </sheetView>
  </sheetViews>
  <sheetFormatPr defaultColWidth="11.5703125" defaultRowHeight="12.75"/>
  <sheetData>
    <row r="1" spans="1:12">
      <c r="A1" s="80" t="s">
        <v>93</v>
      </c>
      <c r="B1" s="81"/>
      <c r="C1" s="82"/>
      <c r="D1" s="83"/>
      <c r="H1" s="139" t="s">
        <v>94</v>
      </c>
      <c r="I1" s="139"/>
      <c r="J1" s="139"/>
      <c r="K1" s="139"/>
      <c r="L1" s="139"/>
    </row>
    <row r="2" spans="1:12" ht="12.95" customHeight="1">
      <c r="A2" s="84" t="s">
        <v>95</v>
      </c>
      <c r="B2" s="85"/>
      <c r="C2" s="63"/>
      <c r="D2" s="86"/>
      <c r="H2" s="140" t="s">
        <v>96</v>
      </c>
      <c r="I2" s="140"/>
      <c r="J2" s="140"/>
      <c r="K2" s="140"/>
      <c r="L2" s="140"/>
    </row>
    <row r="3" spans="1:12">
      <c r="A3" s="87" t="s">
        <v>97</v>
      </c>
      <c r="B3" s="88"/>
      <c r="C3" s="89"/>
      <c r="D3" s="90"/>
      <c r="H3" s="140"/>
      <c r="I3" s="140"/>
      <c r="J3" s="140"/>
      <c r="K3" s="140"/>
      <c r="L3" s="140"/>
    </row>
    <row r="4" spans="1:12">
      <c r="H4" s="141" t="s">
        <v>98</v>
      </c>
      <c r="I4" s="141"/>
      <c r="J4" s="91"/>
      <c r="K4" s="92"/>
      <c r="L4" s="93"/>
    </row>
    <row r="5" spans="1:12">
      <c r="A5" s="94" t="s">
        <v>99</v>
      </c>
      <c r="B5" s="94"/>
      <c r="H5" s="95" t="s">
        <v>100</v>
      </c>
      <c r="I5" s="96"/>
      <c r="J5" s="97"/>
      <c r="K5" s="98"/>
      <c r="L5" s="99" t="s">
        <v>101</v>
      </c>
    </row>
    <row r="6" spans="1:12">
      <c r="A6" s="142" t="s">
        <v>102</v>
      </c>
      <c r="B6" s="142"/>
      <c r="C6" s="142"/>
      <c r="D6" s="142"/>
      <c r="E6" s="142"/>
      <c r="F6" s="142"/>
      <c r="H6" s="95" t="s">
        <v>103</v>
      </c>
      <c r="I6" s="96"/>
      <c r="J6" s="97"/>
      <c r="K6" s="100"/>
      <c r="L6" s="101" t="s">
        <v>104</v>
      </c>
    </row>
    <row r="7" spans="1:12">
      <c r="A7" s="143" t="s">
        <v>105</v>
      </c>
      <c r="B7" s="143"/>
      <c r="C7" s="143"/>
      <c r="D7" s="143"/>
      <c r="E7" s="143"/>
      <c r="F7" s="143"/>
      <c r="H7" s="102" t="s">
        <v>106</v>
      </c>
      <c r="I7" s="96"/>
      <c r="J7" s="97"/>
      <c r="K7" s="100"/>
      <c r="L7" s="101"/>
    </row>
    <row r="8" spans="1:12" ht="22.5">
      <c r="A8" s="103" t="s">
        <v>107</v>
      </c>
      <c r="B8" s="104" t="s">
        <v>108</v>
      </c>
      <c r="C8" s="105" t="s">
        <v>109</v>
      </c>
      <c r="D8" s="106" t="s">
        <v>110</v>
      </c>
      <c r="E8" s="106" t="s">
        <v>111</v>
      </c>
      <c r="F8" s="107" t="s">
        <v>112</v>
      </c>
      <c r="H8" s="95" t="s">
        <v>113</v>
      </c>
      <c r="I8" s="96"/>
      <c r="J8" s="97"/>
      <c r="K8" s="100"/>
      <c r="L8" s="101" t="s">
        <v>114</v>
      </c>
    </row>
    <row r="9" spans="1:12">
      <c r="A9" s="108">
        <v>5</v>
      </c>
      <c r="B9" s="109">
        <f>2.815*1/(A9/60+0.282)^0.899</f>
        <v>6.9601839710531301</v>
      </c>
      <c r="C9" s="109">
        <f>4.016*1/(A9/60+0.347)^0.826</f>
        <v>8.0588075460187678</v>
      </c>
      <c r="D9" s="109">
        <f>4.611*1/(A9/60+0.346)^0.798</f>
        <v>9.053677589881481</v>
      </c>
      <c r="E9" s="109">
        <f>5.097*1/(A9/60+0.351)^0.783</f>
        <v>9.7926244280308143</v>
      </c>
      <c r="F9" s="110">
        <f>5.487*1/(A9/60+0.334)^0.759</f>
        <v>10.650949043100427</v>
      </c>
      <c r="H9" s="95" t="s">
        <v>115</v>
      </c>
      <c r="I9" s="96"/>
      <c r="J9" s="97"/>
      <c r="K9" s="100"/>
      <c r="L9" s="101" t="s">
        <v>116</v>
      </c>
    </row>
    <row r="10" spans="1:12">
      <c r="A10" s="111">
        <v>6</v>
      </c>
      <c r="B10" s="109">
        <f t="shared" ref="B10:B64" si="0">2.815*1/(A10/60+0.282)^0.899</f>
        <v>6.6865706227083361</v>
      </c>
      <c r="C10" s="109">
        <f t="shared" ref="C10:C64" si="1">4.016*1/(A10/60+0.347)^0.826</f>
        <v>7.8097960041073913</v>
      </c>
      <c r="D10" s="109">
        <f t="shared" ref="D10:D64" si="2">4.611*1/(A10/60+0.346)^0.798</f>
        <v>8.7826566546955558</v>
      </c>
      <c r="E10" s="109">
        <f t="shared" ref="E10:E64" si="3">5.097*1/(A10/60+0.351)^0.783</f>
        <v>9.5081144624843024</v>
      </c>
      <c r="F10" s="110">
        <f t="shared" ref="F10:F64" si="4">5.487*1/(A10/60+0.334)^0.759</f>
        <v>10.339040951180188</v>
      </c>
      <c r="H10" s="95" t="s">
        <v>117</v>
      </c>
      <c r="I10" s="96"/>
      <c r="J10" s="97"/>
      <c r="K10" s="100"/>
      <c r="L10" s="101" t="s">
        <v>118</v>
      </c>
    </row>
    <row r="11" spans="1:12">
      <c r="A11" s="111">
        <v>7</v>
      </c>
      <c r="B11" s="109">
        <f t="shared" si="0"/>
        <v>6.434726265659247</v>
      </c>
      <c r="C11" s="109">
        <f t="shared" si="1"/>
        <v>7.577180818098352</v>
      </c>
      <c r="D11" s="109">
        <f t="shared" si="2"/>
        <v>8.5292548187796644</v>
      </c>
      <c r="E11" s="109">
        <f t="shared" si="3"/>
        <v>9.2417543292766435</v>
      </c>
      <c r="F11" s="110">
        <f t="shared" si="4"/>
        <v>10.047515471358871</v>
      </c>
      <c r="H11" s="95" t="s">
        <v>119</v>
      </c>
      <c r="I11" s="96"/>
      <c r="J11" s="97"/>
      <c r="K11" s="100"/>
      <c r="L11" s="101" t="s">
        <v>120</v>
      </c>
    </row>
    <row r="12" spans="1:12">
      <c r="A12" s="111">
        <v>8</v>
      </c>
      <c r="B12" s="109">
        <f t="shared" si="0"/>
        <v>6.2021131783391743</v>
      </c>
      <c r="C12" s="109">
        <f t="shared" si="1"/>
        <v>7.3593492298407623</v>
      </c>
      <c r="D12" s="109">
        <f t="shared" si="2"/>
        <v>8.2917517751306526</v>
      </c>
      <c r="E12" s="109">
        <f t="shared" si="3"/>
        <v>8.9917992027998217</v>
      </c>
      <c r="F12" s="110">
        <f t="shared" si="4"/>
        <v>9.7743581921045717</v>
      </c>
      <c r="H12" s="95" t="s">
        <v>121</v>
      </c>
      <c r="I12" s="96"/>
      <c r="J12" s="97"/>
      <c r="K12" s="100"/>
      <c r="L12" s="101" t="s">
        <v>122</v>
      </c>
    </row>
    <row r="13" spans="1:12">
      <c r="A13" s="111">
        <v>9</v>
      </c>
      <c r="B13" s="109">
        <f t="shared" si="0"/>
        <v>5.9865761451147605</v>
      </c>
      <c r="C13" s="109">
        <f t="shared" si="1"/>
        <v>7.1548960261875569</v>
      </c>
      <c r="D13" s="109">
        <f t="shared" si="2"/>
        <v>8.0686475332786962</v>
      </c>
      <c r="E13" s="109">
        <f t="shared" si="3"/>
        <v>8.75672465895315</v>
      </c>
      <c r="F13" s="110">
        <f t="shared" si="4"/>
        <v>9.5178165701808997</v>
      </c>
      <c r="H13" s="112" t="s">
        <v>123</v>
      </c>
      <c r="I13" s="97"/>
      <c r="J13" s="97"/>
      <c r="K13" s="100"/>
      <c r="L13" s="101"/>
    </row>
    <row r="14" spans="1:12">
      <c r="A14" s="111">
        <v>10</v>
      </c>
      <c r="B14" s="109">
        <f t="shared" si="0"/>
        <v>5.7862727103344902</v>
      </c>
      <c r="C14" s="109">
        <f t="shared" si="1"/>
        <v>6.9625909450524341</v>
      </c>
      <c r="D14" s="109">
        <f t="shared" si="2"/>
        <v>7.8586279368153358</v>
      </c>
      <c r="E14" s="109">
        <f t="shared" si="3"/>
        <v>8.5351926119981911</v>
      </c>
      <c r="F14" s="110">
        <f t="shared" si="4"/>
        <v>9.2763582719754378</v>
      </c>
      <c r="H14" s="113" t="s">
        <v>124</v>
      </c>
      <c r="I14" s="97"/>
      <c r="J14" s="97"/>
      <c r="K14" s="100"/>
      <c r="L14" s="101" t="s">
        <v>125</v>
      </c>
    </row>
    <row r="15" spans="1:12">
      <c r="A15" s="111">
        <v>11</v>
      </c>
      <c r="B15" s="109">
        <f t="shared" si="0"/>
        <v>5.5996181963997333</v>
      </c>
      <c r="C15" s="109">
        <f t="shared" si="1"/>
        <v>6.7813520661809399</v>
      </c>
      <c r="D15" s="109">
        <f t="shared" si="2"/>
        <v>7.6605364968059524</v>
      </c>
      <c r="E15" s="109">
        <f t="shared" si="3"/>
        <v>8.3260234174240129</v>
      </c>
      <c r="F15" s="110">
        <f t="shared" si="4"/>
        <v>9.0486372753027009</v>
      </c>
      <c r="H15" s="113" t="s">
        <v>126</v>
      </c>
      <c r="I15" s="97"/>
      <c r="J15" s="97"/>
      <c r="K15" s="100"/>
      <c r="L15" s="101" t="s">
        <v>127</v>
      </c>
    </row>
    <row r="16" spans="1:12">
      <c r="A16" s="111">
        <v>12</v>
      </c>
      <c r="B16" s="109">
        <f t="shared" si="0"/>
        <v>5.425241957349848</v>
      </c>
      <c r="C16" s="109">
        <f t="shared" si="1"/>
        <v>6.6102239384607815</v>
      </c>
      <c r="D16" s="109">
        <f t="shared" si="2"/>
        <v>7.4733512262483819</v>
      </c>
      <c r="E16" s="109">
        <f t="shared" si="3"/>
        <v>8.1281728713777746</v>
      </c>
      <c r="F16" s="110">
        <f t="shared" si="4"/>
        <v>8.8334660881074907</v>
      </c>
      <c r="H16" s="95" t="s">
        <v>128</v>
      </c>
      <c r="I16" s="97"/>
      <c r="J16" s="97"/>
      <c r="K16" s="100"/>
      <c r="L16" s="101" t="s">
        <v>129</v>
      </c>
    </row>
    <row r="17" spans="1:12">
      <c r="A17" s="111">
        <v>13</v>
      </c>
      <c r="B17" s="109">
        <f t="shared" si="0"/>
        <v>5.2619522726592365</v>
      </c>
      <c r="C17" s="109">
        <f t="shared" si="1"/>
        <v>6.4483594852079404</v>
      </c>
      <c r="D17" s="109">
        <f t="shared" si="2"/>
        <v>7.2961654654016908</v>
      </c>
      <c r="E17" s="109">
        <f t="shared" si="3"/>
        <v>7.9407131282671051</v>
      </c>
      <c r="F17" s="110">
        <f t="shared" si="4"/>
        <v>8.6297928279504657</v>
      </c>
      <c r="H17" s="113" t="s">
        <v>130</v>
      </c>
      <c r="I17" s="97"/>
      <c r="J17" s="97"/>
      <c r="K17" s="100"/>
      <c r="L17" s="101" t="s">
        <v>131</v>
      </c>
    </row>
    <row r="18" spans="1:12">
      <c r="A18" s="111">
        <v>14</v>
      </c>
      <c r="B18" s="109">
        <f t="shared" si="0"/>
        <v>5.1087079500997898</v>
      </c>
      <c r="C18" s="109">
        <f t="shared" si="1"/>
        <v>6.2950049448736154</v>
      </c>
      <c r="D18" s="109">
        <f t="shared" si="2"/>
        <v>7.1281719151225014</v>
      </c>
      <c r="E18" s="109">
        <f t="shared" si="3"/>
        <v>7.7628167760415545</v>
      </c>
      <c r="F18" s="110">
        <f t="shared" si="4"/>
        <v>8.4366821935413814</v>
      </c>
      <c r="H18" s="114" t="s">
        <v>132</v>
      </c>
      <c r="I18" s="115"/>
      <c r="J18" s="115"/>
      <c r="K18" s="116"/>
      <c r="L18" s="117" t="s">
        <v>133</v>
      </c>
    </row>
    <row r="19" spans="1:12">
      <c r="A19" s="111">
        <v>15</v>
      </c>
      <c r="B19" s="109">
        <f t="shared" si="0"/>
        <v>4.9645951852061767</v>
      </c>
      <c r="C19" s="109">
        <f t="shared" si="1"/>
        <v>6.1494872672646919</v>
      </c>
      <c r="D19" s="109">
        <f t="shared" si="2"/>
        <v>6.9686492665671613</v>
      </c>
      <c r="E19" s="109">
        <f t="shared" si="3"/>
        <v>7.5937434733191784</v>
      </c>
      <c r="F19" s="110">
        <f t="shared" si="4"/>
        <v>8.2532995748703772</v>
      </c>
    </row>
    <row r="20" spans="1:12">
      <c r="A20" s="111">
        <v>16</v>
      </c>
      <c r="B20" s="109">
        <f t="shared" si="0"/>
        <v>4.8288085739561115</v>
      </c>
      <c r="C20" s="109">
        <f t="shared" si="1"/>
        <v>6.0112035089334812</v>
      </c>
      <c r="D20" s="109">
        <f t="shared" si="2"/>
        <v>6.8169509457408006</v>
      </c>
      <c r="E20" s="109">
        <f t="shared" si="3"/>
        <v>7.4328286780397965</v>
      </c>
      <c r="F20" s="110">
        <f t="shared" si="4"/>
        <v>8.0788977112657943</v>
      </c>
    </row>
    <row r="21" spans="1:12">
      <c r="A21" s="111">
        <v>17</v>
      </c>
      <c r="B21" s="109">
        <f t="shared" si="0"/>
        <v>4.7006354326275108</v>
      </c>
      <c r="C21" s="109">
        <f t="shared" si="1"/>
        <v>5.8796118660498937</v>
      </c>
      <c r="D21" s="109">
        <f t="shared" si="2"/>
        <v>6.6724955910935506</v>
      </c>
      <c r="E21" s="109">
        <f t="shared" si="3"/>
        <v>7.2794740937900286</v>
      </c>
      <c r="F21" s="110">
        <f t="shared" si="4"/>
        <v>7.9128054308606179</v>
      </c>
    </row>
    <row r="22" spans="1:12">
      <c r="A22" s="111">
        <v>18</v>
      </c>
      <c r="B22" s="109">
        <f t="shared" si="0"/>
        <v>4.5794427704611689</v>
      </c>
      <c r="C22" s="109">
        <f t="shared" si="1"/>
        <v>5.7542240561549827</v>
      </c>
      <c r="D22" s="109">
        <f t="shared" si="2"/>
        <v>6.534758959386445</v>
      </c>
      <c r="E22" s="109">
        <f t="shared" si="3"/>
        <v>7.1331395346549193</v>
      </c>
      <c r="F22" s="110">
        <f t="shared" si="4"/>
        <v>7.7544181004204269</v>
      </c>
    </row>
    <row r="23" spans="1:12">
      <c r="A23" s="111">
        <v>19</v>
      </c>
      <c r="B23" s="109">
        <f t="shared" si="0"/>
        <v>4.4646664048693747</v>
      </c>
      <c r="C23" s="109">
        <f t="shared" si="1"/>
        <v>5.6345988170441395</v>
      </c>
      <c r="D23" s="109">
        <f t="shared" si="2"/>
        <v>6.40326701498305</v>
      </c>
      <c r="E23" s="109">
        <f t="shared" si="3"/>
        <v>6.9933359677341809</v>
      </c>
      <c r="F23" s="110">
        <f t="shared" si="4"/>
        <v>7.6031894884673976</v>
      </c>
    </row>
    <row r="24" spans="1:12">
      <c r="A24" s="111">
        <v>20</v>
      </c>
      <c r="B24" s="109">
        <f t="shared" si="0"/>
        <v>4.355801818256781</v>
      </c>
      <c r="C24" s="109">
        <f t="shared" si="1"/>
        <v>5.5203363355583575</v>
      </c>
      <c r="D24" s="109">
        <f t="shared" si="2"/>
        <v>6.2775900046862301</v>
      </c>
      <c r="E24" s="109">
        <f t="shared" si="3"/>
        <v>6.8596195382427494</v>
      </c>
      <c r="F24" s="110">
        <f t="shared" si="4"/>
        <v>7.4586248023814159</v>
      </c>
    </row>
    <row r="25" spans="1:12">
      <c r="A25" s="111">
        <v>21</v>
      </c>
      <c r="B25" s="109">
        <f t="shared" si="0"/>
        <v>4.2523964391533866</v>
      </c>
      <c r="C25" s="109">
        <f t="shared" si="1"/>
        <v>5.4110734541736081</v>
      </c>
      <c r="D25" s="109">
        <f t="shared" si="2"/>
        <v>6.1573373572835175</v>
      </c>
      <c r="E25" s="109">
        <f t="shared" si="3"/>
        <v>6.7315864183109708</v>
      </c>
      <c r="F25" s="110">
        <f t="shared" si="4"/>
        <v>7.3202747055434427</v>
      </c>
    </row>
    <row r="26" spans="1:12">
      <c r="A26" s="111">
        <v>22</v>
      </c>
      <c r="B26" s="109">
        <f t="shared" si="0"/>
        <v>4.1540430948443117</v>
      </c>
      <c r="C26" s="109">
        <f t="shared" si="1"/>
        <v>5.3064795311375397</v>
      </c>
      <c r="D26" s="109">
        <f t="shared" si="2"/>
        <v>6.0421532763678645</v>
      </c>
      <c r="E26" s="109">
        <f t="shared" si="3"/>
        <v>6.6088683493930596</v>
      </c>
      <c r="F26" s="110">
        <f t="shared" si="4"/>
        <v>7.1877301564861664</v>
      </c>
    </row>
    <row r="27" spans="1:12">
      <c r="A27" s="111">
        <v>23</v>
      </c>
      <c r="B27" s="109">
        <f t="shared" si="0"/>
        <v>4.0603744327717761</v>
      </c>
      <c r="C27" s="109">
        <f t="shared" si="1"/>
        <v>5.2062528521389533</v>
      </c>
      <c r="D27" s="109">
        <f t="shared" si="2"/>
        <v>5.9317129184780715</v>
      </c>
      <c r="E27" s="109">
        <f t="shared" si="3"/>
        <v>6.4911287712313497</v>
      </c>
      <c r="F27" s="110">
        <f t="shared" si="4"/>
        <v>7.0606179405896246</v>
      </c>
    </row>
    <row r="28" spans="1:12">
      <c r="A28" s="111">
        <v>24</v>
      </c>
      <c r="B28" s="109">
        <f t="shared" si="0"/>
        <v>3.9710581471680113</v>
      </c>
      <c r="C28" s="109">
        <f t="shared" si="1"/>
        <v>5.1101175093441338</v>
      </c>
      <c r="D28" s="109">
        <f t="shared" si="2"/>
        <v>5.8257190674550587</v>
      </c>
      <c r="E28" s="109">
        <f t="shared" si="3"/>
        <v>6.3780594488607614</v>
      </c>
      <c r="F28" s="110">
        <f t="shared" si="4"/>
        <v>6.9385967877330712</v>
      </c>
    </row>
    <row r="29" spans="1:12">
      <c r="A29" s="111">
        <v>25</v>
      </c>
      <c r="B29" s="109">
        <f t="shared" si="0"/>
        <v>3.8857928782325577</v>
      </c>
      <c r="C29" s="109">
        <f t="shared" si="1"/>
        <v>5.0178206780378671</v>
      </c>
      <c r="D29" s="109">
        <f t="shared" si="2"/>
        <v>5.7238992311292058</v>
      </c>
      <c r="E29" s="109">
        <f t="shared" si="3"/>
        <v>6.2693775241313752</v>
      </c>
      <c r="F29" s="110">
        <f t="shared" si="4"/>
        <v>6.8213539877273917</v>
      </c>
    </row>
    <row r="30" spans="1:12">
      <c r="A30" s="111">
        <v>26</v>
      </c>
      <c r="B30" s="109">
        <f t="shared" si="0"/>
        <v>3.8043046756169576</v>
      </c>
      <c r="C30" s="109">
        <f t="shared" si="1"/>
        <v>4.92913023279021</v>
      </c>
      <c r="D30" s="109">
        <f t="shared" si="2"/>
        <v>5.6260030988030785</v>
      </c>
      <c r="E30" s="109">
        <f t="shared" si="3"/>
        <v>6.1648229304155215</v>
      </c>
      <c r="F30" s="110">
        <f t="shared" si="4"/>
        <v>6.7086024302526956</v>
      </c>
    </row>
    <row r="31" spans="1:12">
      <c r="A31" s="111">
        <v>27</v>
      </c>
      <c r="B31" s="109">
        <f t="shared" si="0"/>
        <v>3.7263439374694527</v>
      </c>
      <c r="C31" s="109">
        <f t="shared" si="1"/>
        <v>4.8438326545929433</v>
      </c>
      <c r="D31" s="109">
        <f t="shared" si="2"/>
        <v>5.5318003080630715</v>
      </c>
      <c r="E31" s="109">
        <f t="shared" si="3"/>
        <v>6.0641561191215656</v>
      </c>
      <c r="F31" s="110">
        <f t="shared" si="4"/>
        <v>6.6000780081442123</v>
      </c>
    </row>
    <row r="32" spans="1:12">
      <c r="A32" s="111">
        <v>28</v>
      </c>
      <c r="B32" s="109">
        <f t="shared" si="0"/>
        <v>3.6516827519163759</v>
      </c>
      <c r="C32" s="109">
        <f t="shared" si="1"/>
        <v>4.7617311882076825</v>
      </c>
      <c r="D32" s="109">
        <f t="shared" si="2"/>
        <v>5.4410784777020007</v>
      </c>
      <c r="E32" s="109">
        <f t="shared" si="3"/>
        <v>5.9671560548059368</v>
      </c>
      <c r="F32" s="110">
        <f t="shared" si="4"/>
        <v>6.4955373327728116</v>
      </c>
    </row>
    <row r="33" spans="1:6">
      <c r="A33" s="111">
        <v>29</v>
      </c>
      <c r="B33" s="109">
        <f t="shared" si="0"/>
        <v>3.5801125804497143</v>
      </c>
      <c r="C33" s="109">
        <f t="shared" si="1"/>
        <v>4.6826442153816439</v>
      </c>
      <c r="D33" s="109">
        <f t="shared" si="2"/>
        <v>5.3536414703216542</v>
      </c>
      <c r="E33" s="109">
        <f t="shared" si="3"/>
        <v>5.8736184424077749</v>
      </c>
      <c r="F33" s="110">
        <f t="shared" si="4"/>
        <v>6.3947557183963459</v>
      </c>
    </row>
    <row r="34" spans="1:6">
      <c r="A34" s="111">
        <v>30</v>
      </c>
      <c r="B34" s="109">
        <f t="shared" si="0"/>
        <v>3.5114422328919797</v>
      </c>
      <c r="C34" s="109">
        <f t="shared" si="1"/>
        <v>4.6064038148852582</v>
      </c>
      <c r="D34" s="109">
        <f t="shared" si="2"/>
        <v>5.2693078537925659</v>
      </c>
      <c r="E34" s="109">
        <f t="shared" si="3"/>
        <v>5.7833541557027015</v>
      </c>
      <c r="F34" s="110">
        <f t="shared" si="4"/>
        <v>6.297525399061235</v>
      </c>
    </row>
    <row r="35" spans="1:6">
      <c r="A35" s="111">
        <v>31</v>
      </c>
      <c r="B35" s="109">
        <f t="shared" si="0"/>
        <v>3.4454960919146558</v>
      </c>
      <c r="C35" s="109">
        <f t="shared" si="1"/>
        <v>4.5328544847199543</v>
      </c>
      <c r="D35" s="109">
        <f t="shared" si="2"/>
        <v>5.187909535401257</v>
      </c>
      <c r="E35" s="109">
        <f t="shared" si="3"/>
        <v>5.6961878407022564</v>
      </c>
      <c r="F35" s="110">
        <f t="shared" si="4"/>
        <v>6.2036539471838603</v>
      </c>
    </row>
    <row r="36" spans="1:6">
      <c r="A36" s="111">
        <v>32</v>
      </c>
      <c r="B36" s="109">
        <f t="shared" si="0"/>
        <v>3.3821125518792297</v>
      </c>
      <c r="C36" s="109">
        <f t="shared" si="1"/>
        <v>4.4618520055031672</v>
      </c>
      <c r="D36" s="109">
        <f t="shared" si="2"/>
        <v>5.1092905463907643</v>
      </c>
      <c r="E36" s="109">
        <f t="shared" si="3"/>
        <v>5.6119566715875457</v>
      </c>
      <c r="F36" s="110">
        <f t="shared" si="4"/>
        <v>6.1129628675549723</v>
      </c>
    </row>
    <row r="37" spans="1:6">
      <c r="A37" s="111">
        <v>33</v>
      </c>
      <c r="B37" s="109">
        <f t="shared" si="0"/>
        <v>3.3211426423503227</v>
      </c>
      <c r="C37" s="109">
        <f t="shared" si="1"/>
        <v>4.3932624270952898</v>
      </c>
      <c r="D37" s="109">
        <f t="shared" si="2"/>
        <v>5.0333059578403825</v>
      </c>
      <c r="E37" s="109">
        <f t="shared" si="3"/>
        <v>5.5305092399988842</v>
      </c>
      <c r="F37" s="110">
        <f t="shared" si="4"/>
        <v>6.0252863443603717</v>
      </c>
    </row>
    <row r="38" spans="1:6">
      <c r="A38" s="111">
        <v>34</v>
      </c>
      <c r="B38" s="109">
        <f t="shared" si="0"/>
        <v>3.262448811234727</v>
      </c>
      <c r="C38" s="109">
        <f t="shared" si="1"/>
        <v>4.3269611630978799</v>
      </c>
      <c r="D38" s="109">
        <f t="shared" si="2"/>
        <v>4.9598209115490395</v>
      </c>
      <c r="E38" s="109">
        <f t="shared" si="3"/>
        <v>5.451704561219695</v>
      </c>
      <c r="F38" s="110">
        <f t="shared" si="4"/>
        <v>5.9404701220356255</v>
      </c>
    </row>
    <row r="39" spans="1:6">
      <c r="A39" s="111">
        <v>35</v>
      </c>
      <c r="B39" s="109">
        <f t="shared" si="0"/>
        <v>3.2059038463144267</v>
      </c>
      <c r="C39" s="109">
        <f t="shared" si="1"/>
        <v>4.2628321800108795</v>
      </c>
      <c r="D39" s="109">
        <f t="shared" si="2"/>
        <v>4.8887097518755214</v>
      </c>
      <c r="E39" s="109">
        <f t="shared" si="3"/>
        <v>5.3754111830828526</v>
      </c>
      <c r="F39" s="110">
        <f t="shared" si="4"/>
        <v>5.8583705034828055</v>
      </c>
    </row>
    <row r="40" spans="1:6">
      <c r="A40" s="111">
        <v>36</v>
      </c>
      <c r="B40" s="109">
        <f t="shared" si="0"/>
        <v>3.1513899171139776</v>
      </c>
      <c r="C40" s="109">
        <f t="shared" si="1"/>
        <v>4.2007672696592548</v>
      </c>
      <c r="D40" s="109">
        <f t="shared" si="2"/>
        <v>4.8198552464221303</v>
      </c>
      <c r="E40" s="109">
        <f t="shared" si="3"/>
        <v>5.3015063853645685</v>
      </c>
      <c r="F40" s="110">
        <f t="shared" si="4"/>
        <v>5.7788534514629459</v>
      </c>
    </row>
    <row r="41" spans="1:6">
      <c r="A41" s="111">
        <v>37</v>
      </c>
      <c r="B41" s="109">
        <f t="shared" si="0"/>
        <v>3.0987977216907807</v>
      </c>
      <c r="C41" s="109">
        <f t="shared" si="1"/>
        <v>4.1406653950434027</v>
      </c>
      <c r="D41" s="109">
        <f t="shared" si="2"/>
        <v>4.75314788508667</v>
      </c>
      <c r="E41" s="109">
        <f t="shared" si="3"/>
        <v>5.2298754590740977</v>
      </c>
      <c r="F41" s="110">
        <f t="shared" si="4"/>
        <v>5.7017937809118084</v>
      </c>
    </row>
    <row r="42" spans="1:6">
      <c r="A42" s="111">
        <v>38</v>
      </c>
      <c r="B42" s="109">
        <f t="shared" si="0"/>
        <v>3.0480257251554956</v>
      </c>
      <c r="C42" s="109">
        <f t="shared" si="1"/>
        <v>4.082432101079676</v>
      </c>
      <c r="D42" s="109">
        <f t="shared" si="2"/>
        <v>4.6884852484002968</v>
      </c>
      <c r="E42" s="109">
        <f t="shared" si="3"/>
        <v>5.1604110564460202</v>
      </c>
      <c r="F42" s="110">
        <f t="shared" si="4"/>
        <v>5.6270744315680146</v>
      </c>
    </row>
    <row r="43" spans="1:6">
      <c r="A43" s="111">
        <v>39</v>
      </c>
      <c r="B43" s="109">
        <f t="shared" si="0"/>
        <v>2.9989794785951136</v>
      </c>
      <c r="C43" s="109">
        <f t="shared" si="1"/>
        <v>4.0259789828154267</v>
      </c>
      <c r="D43" s="109">
        <f t="shared" si="2"/>
        <v>4.62577143725595</v>
      </c>
      <c r="E43" s="109">
        <f t="shared" si="3"/>
        <v>5.0930126036353602</v>
      </c>
      <c r="F43" s="110">
        <f t="shared" si="4"/>
        <v>5.5545858116999849</v>
      </c>
    </row>
    <row r="44" spans="1:6">
      <c r="A44" s="111">
        <v>40</v>
      </c>
      <c r="B44" s="109">
        <f t="shared" si="0"/>
        <v>2.9515710086446023</v>
      </c>
      <c r="C44" s="109">
        <f t="shared" si="1"/>
        <v>3.9712232046586027</v>
      </c>
      <c r="D44" s="109">
        <f t="shared" si="2"/>
        <v>4.5649165571471224</v>
      </c>
      <c r="E44" s="109">
        <f t="shared" si="3"/>
        <v>5.0275857691373744</v>
      </c>
      <c r="F44" s="110">
        <f t="shared" si="4"/>
        <v>5.4842252049113016</v>
      </c>
    </row>
    <row r="45" spans="1:6">
      <c r="A45" s="111">
        <v>41</v>
      </c>
      <c r="B45" s="109">
        <f t="shared" si="0"/>
        <v>2.9057182692844683</v>
      </c>
      <c r="C45" s="109">
        <f t="shared" si="1"/>
        <v>3.9180870649808806</v>
      </c>
      <c r="D45" s="109">
        <f t="shared" si="2"/>
        <v>4.5058362509069063</v>
      </c>
      <c r="E45" s="109">
        <f t="shared" si="3"/>
        <v>4.9640419818305377</v>
      </c>
      <c r="F45" s="110">
        <f t="shared" si="4"/>
        <v>5.4158962330256317</v>
      </c>
    </row>
    <row r="46" spans="1:6">
      <c r="A46" s="111">
        <v>42</v>
      </c>
      <c r="B46" s="109">
        <f t="shared" si="0"/>
        <v>2.8613446485717446</v>
      </c>
      <c r="C46" s="109">
        <f t="shared" si="1"/>
        <v>3.8664976011570871</v>
      </c>
      <c r="D46" s="109">
        <f t="shared" si="2"/>
        <v>4.4484512746852216</v>
      </c>
      <c r="E46" s="109">
        <f t="shared" si="3"/>
        <v>4.9022979932956456</v>
      </c>
      <c r="F46" s="110">
        <f t="shared" si="4"/>
        <v>5.349508368929432</v>
      </c>
    </row>
    <row r="47" spans="1:6">
      <c r="A47" s="111">
        <v>43</v>
      </c>
      <c r="B47" s="109">
        <f t="shared" si="0"/>
        <v>2.8183785239740815</v>
      </c>
      <c r="C47" s="109">
        <f t="shared" si="1"/>
        <v>3.8163862307099063</v>
      </c>
      <c r="D47" s="109">
        <f t="shared" si="2"/>
        <v>4.3926871125467768</v>
      </c>
      <c r="E47" s="109">
        <f t="shared" si="3"/>
        <v>4.8422754797147194</v>
      </c>
      <c r="F47" s="110">
        <f t="shared" si="4"/>
        <v>5.2849764940055888</v>
      </c>
    </row>
    <row r="48" spans="1:6">
      <c r="A48" s="111">
        <v>44</v>
      </c>
      <c r="B48" s="109">
        <f t="shared" si="0"/>
        <v>2.7767528607981204</v>
      </c>
      <c r="C48" s="109">
        <f t="shared" si="1"/>
        <v>3.7676884247525457</v>
      </c>
      <c r="D48" s="109">
        <f t="shared" si="2"/>
        <v>4.3384736256291871</v>
      </c>
      <c r="E48" s="109">
        <f t="shared" si="3"/>
        <v>4.7839006792161971</v>
      </c>
      <c r="F48" s="110">
        <f t="shared" si="4"/>
        <v>5.2222204954426727</v>
      </c>
    </row>
    <row r="49" spans="1:6">
      <c r="A49" s="111">
        <v>45</v>
      </c>
      <c r="B49" s="109">
        <f t="shared" si="0"/>
        <v>2.7364048489066644</v>
      </c>
      <c r="C49" s="109">
        <f t="shared" si="1"/>
        <v>3.720343410375277</v>
      </c>
      <c r="D49" s="109">
        <f t="shared" si="2"/>
        <v>4.2857447322829438</v>
      </c>
      <c r="E49" s="109">
        <f t="shared" si="3"/>
        <v>4.7271040610206772</v>
      </c>
      <c r="F49" s="110">
        <f t="shared" si="4"/>
        <v>5.1611648992680159</v>
      </c>
    </row>
    <row r="50" spans="1:6">
      <c r="A50" s="111">
        <v>46</v>
      </c>
      <c r="B50" s="109">
        <f t="shared" si="0"/>
        <v>2.6972755735229477</v>
      </c>
      <c r="C50" s="109">
        <f t="shared" si="1"/>
        <v>3.6742938990151757</v>
      </c>
      <c r="D50" s="109">
        <f t="shared" si="2"/>
        <v>4.2344381160335667</v>
      </c>
      <c r="E50" s="109">
        <f t="shared" si="3"/>
        <v>4.6718200231653348</v>
      </c>
      <c r="F50" s="110">
        <f t="shared" si="4"/>
        <v>5.1017385354416129</v>
      </c>
    </row>
    <row r="51" spans="1:6">
      <c r="A51" s="111">
        <v>47</v>
      </c>
      <c r="B51" s="109">
        <f t="shared" si="0"/>
        <v>2.6593097164399309</v>
      </c>
      <c r="C51" s="109">
        <f t="shared" si="1"/>
        <v>3.6294858381904502</v>
      </c>
      <c r="D51" s="109">
        <f t="shared" si="2"/>
        <v>4.1844949585704194</v>
      </c>
      <c r="E51" s="109">
        <f t="shared" si="3"/>
        <v>4.6179866159541643</v>
      </c>
      <c r="F51" s="110">
        <f t="shared" si="4"/>
        <v>5.0438742317724667</v>
      </c>
    </row>
    <row r="52" spans="1:6">
      <c r="A52" s="111">
        <v>48</v>
      </c>
      <c r="B52" s="109">
        <f t="shared" si="0"/>
        <v>2.6224552844009597</v>
      </c>
      <c r="C52" s="109">
        <f t="shared" si="1"/>
        <v>3.5858681842789113</v>
      </c>
      <c r="D52" s="109">
        <f t="shared" si="2"/>
        <v>4.1358596952842213</v>
      </c>
      <c r="E52" s="109">
        <f t="shared" si="3"/>
        <v>4.5655452886032233</v>
      </c>
      <c r="F52" s="110">
        <f t="shared" si="4"/>
        <v>4.9875085337890575</v>
      </c>
    </row>
    <row r="53" spans="1:6">
      <c r="A53" s="111">
        <v>49</v>
      </c>
      <c r="B53" s="109">
        <f t="shared" si="0"/>
        <v>2.5866633618058628</v>
      </c>
      <c r="C53" s="109">
        <f t="shared" si="1"/>
        <v>3.5433926942805898</v>
      </c>
      <c r="D53" s="109">
        <f t="shared" si="2"/>
        <v>4.0884797911526558</v>
      </c>
      <c r="E53" s="109">
        <f t="shared" si="3"/>
        <v>4.514440656831658</v>
      </c>
      <c r="F53" s="110">
        <f t="shared" si="4"/>
        <v>4.9325814480184818</v>
      </c>
    </row>
    <row r="54" spans="1:6">
      <c r="A54" s="111">
        <v>50</v>
      </c>
      <c r="B54" s="109">
        <f t="shared" si="0"/>
        <v>2.5518878852327722</v>
      </c>
      <c r="C54" s="109">
        <f t="shared" si="1"/>
        <v>3.5020137347323916</v>
      </c>
      <c r="D54" s="109">
        <f t="shared" si="2"/>
        <v>4.0423055350163581</v>
      </c>
      <c r="E54" s="109">
        <f t="shared" si="3"/>
        <v>4.4646202893960245</v>
      </c>
      <c r="F54" s="110">
        <f t="shared" si="4"/>
        <v>4.8790362064113122</v>
      </c>
    </row>
    <row r="55" spans="1:6">
      <c r="A55" s="111">
        <v>51</v>
      </c>
      <c r="B55" s="109">
        <f t="shared" si="0"/>
        <v>2.5180854375580495</v>
      </c>
      <c r="C55" s="109">
        <f t="shared" si="1"/>
        <v>3.4616881061426166</v>
      </c>
      <c r="D55" s="109">
        <f t="shared" si="2"/>
        <v>3.9972898505006351</v>
      </c>
      <c r="E55" s="109">
        <f t="shared" si="3"/>
        <v>4.4160345117820432</v>
      </c>
      <c r="F55" s="110">
        <f t="shared" si="4"/>
        <v>4.8268190498968124</v>
      </c>
    </row>
    <row r="56" spans="1:6">
      <c r="A56" s="111">
        <v>52</v>
      </c>
      <c r="B56" s="109">
        <f t="shared" si="0"/>
        <v>2.4852150597110398</v>
      </c>
      <c r="C56" s="109">
        <f t="shared" si="1"/>
        <v>3.4223748814887487</v>
      </c>
      <c r="D56" s="109">
        <f t="shared" si="2"/>
        <v>3.9533881220254692</v>
      </c>
      <c r="E56" s="109">
        <f t="shared" si="3"/>
        <v>4.3686362254584274</v>
      </c>
      <c r="F56" s="110">
        <f t="shared" si="4"/>
        <v>4.7758790292705857</v>
      </c>
    </row>
    <row r="57" spans="1:6">
      <c r="A57" s="111">
        <v>53</v>
      </c>
      <c r="B57" s="109">
        <f t="shared" si="0"/>
        <v>2.4532380783223551</v>
      </c>
      <c r="C57" s="109">
        <f t="shared" si="1"/>
        <v>3.3840352574765613</v>
      </c>
      <c r="D57" s="109">
        <f t="shared" si="2"/>
        <v>3.9105580345112987</v>
      </c>
      <c r="E57" s="109">
        <f t="shared" si="3"/>
        <v>4.3223807412653956</v>
      </c>
      <c r="F57" s="110">
        <f t="shared" si="4"/>
        <v>4.7261678218080405</v>
      </c>
    </row>
    <row r="58" spans="1:6">
      <c r="A58" s="111">
        <v>54</v>
      </c>
      <c r="B58" s="109">
        <f t="shared" si="0"/>
        <v>2.4221179477184482</v>
      </c>
      <c r="C58" s="109">
        <f t="shared" si="1"/>
        <v>3.3466324173949045</v>
      </c>
      <c r="D58" s="109">
        <f t="shared" si="2"/>
        <v>3.8687594255334599</v>
      </c>
      <c r="E58" s="109">
        <f t="shared" si="3"/>
        <v>4.2772256256586285</v>
      </c>
      <c r="F58" s="110">
        <f t="shared" si="4"/>
        <v>4.6776395621656874</v>
      </c>
    </row>
    <row r="59" spans="1:6">
      <c r="A59" s="111">
        <v>55</v>
      </c>
      <c r="B59" s="109">
        <f t="shared" si="0"/>
        <v>2.391820104885324</v>
      </c>
      <c r="C59" s="109">
        <f t="shared" si="1"/>
        <v>3.310131404521016</v>
      </c>
      <c r="D59" s="109">
        <f t="shared" si="2"/>
        <v>3.8279541488067732</v>
      </c>
      <c r="E59" s="109">
        <f t="shared" si="3"/>
        <v>4.2331305586605827</v>
      </c>
      <c r="F59" s="110">
        <f t="shared" si="4"/>
        <v>4.6302506862812596</v>
      </c>
    </row>
    <row r="60" spans="1:6">
      <c r="A60" s="111">
        <v>56</v>
      </c>
      <c r="B60" s="109">
        <f t="shared" si="0"/>
        <v>2.3623118361734976</v>
      </c>
      <c r="C60" s="109">
        <f t="shared" si="1"/>
        <v>3.2744990051377738</v>
      </c>
      <c r="D60" s="109">
        <f t="shared" si="2"/>
        <v>3.7881059479954864</v>
      </c>
      <c r="E60" s="109">
        <f t="shared" si="3"/>
        <v>4.1900572024871723</v>
      </c>
      <c r="F60" s="110">
        <f t="shared" si="4"/>
        <v>4.5839597871153241</v>
      </c>
    </row>
    <row r="61" spans="1:6">
      <c r="A61" s="111">
        <v>57</v>
      </c>
      <c r="B61" s="109">
        <f t="shared" si="0"/>
        <v>2.3335621546476149</v>
      </c>
      <c r="C61" s="109">
        <f t="shared" si="1"/>
        <v>3.2397036403188246</v>
      </c>
      <c r="D61" s="109">
        <f t="shared" si="2"/>
        <v>3.7491803399447305</v>
      </c>
      <c r="E61" s="109">
        <f t="shared" si="3"/>
        <v>4.1479690799208608</v>
      </c>
      <c r="F61" s="110">
        <f t="shared" si="4"/>
        <v>4.5387274811938534</v>
      </c>
    </row>
    <row r="62" spans="1:6">
      <c r="A62" s="111">
        <v>58</v>
      </c>
      <c r="B62" s="109">
        <f t="shared" si="0"/>
        <v>2.3055416870998564</v>
      </c>
      <c r="C62" s="109">
        <f t="shared" si="1"/>
        <v>3.2057152657214134</v>
      </c>
      <c r="D62" s="109">
        <f t="shared" si="2"/>
        <v>3.7111445065192052</v>
      </c>
      <c r="E62" s="109">
        <f t="shared" si="3"/>
        <v>4.1068314615928037</v>
      </c>
      <c r="F62" s="110">
        <f t="shared" si="4"/>
        <v>4.494516285014809</v>
      </c>
    </row>
    <row r="63" spans="1:6">
      <c r="A63" s="111">
        <v>59</v>
      </c>
      <c r="B63" s="109">
        <f t="shared" si="0"/>
        <v>2.2782225698483596</v>
      </c>
      <c r="C63" s="109">
        <f t="shared" si="1"/>
        <v>3.1725052787013555</v>
      </c>
      <c r="D63" s="109">
        <f t="shared" si="2"/>
        <v>3.6739671943145717</v>
      </c>
      <c r="E63" s="109">
        <f t="shared" si="3"/>
        <v>4.0666112614181946</v>
      </c>
      <c r="F63" s="110">
        <f t="shared" si="4"/>
        <v>4.45129050047393</v>
      </c>
    </row>
    <row r="64" spans="1:6">
      <c r="A64" s="118">
        <v>60</v>
      </c>
      <c r="B64" s="119">
        <f t="shared" si="0"/>
        <v>2.2515783525321944</v>
      </c>
      <c r="C64" s="119">
        <f t="shared" si="1"/>
        <v>3.1400464321310486</v>
      </c>
      <c r="D64" s="119">
        <f t="shared" si="2"/>
        <v>3.6376186215779986</v>
      </c>
      <c r="E64" s="119">
        <f t="shared" si="3"/>
        <v>4.0272769395016192</v>
      </c>
      <c r="F64" s="120">
        <f t="shared" si="4"/>
        <v>4.4090161085469086</v>
      </c>
    </row>
  </sheetData>
  <mergeCells count="5">
    <mergeCell ref="H1:L1"/>
    <mergeCell ref="H2:L3"/>
    <mergeCell ref="H4:I4"/>
    <mergeCell ref="A6:F6"/>
    <mergeCell ref="A7:F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Year event</vt:lpstr>
      <vt:lpstr>Intensity calcs</vt:lpstr>
      <vt:lpstr>'25 Year event'!Print_Area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</dc:creator>
  <cp:lastModifiedBy>Windows User</cp:lastModifiedBy>
  <cp:lastPrinted>2013-06-25T19:50:36Z</cp:lastPrinted>
  <dcterms:created xsi:type="dcterms:W3CDTF">2011-05-17T14:52:40Z</dcterms:created>
  <dcterms:modified xsi:type="dcterms:W3CDTF">2017-08-29T16:25:05Z</dcterms:modified>
</cp:coreProperties>
</file>