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760"/>
  </bookViews>
  <sheets>
    <sheet name="10.5" sheetId="1" r:id="rId1"/>
  </sheets>
  <calcPr calcId="145621"/>
</workbook>
</file>

<file path=xl/calcChain.xml><?xml version="1.0" encoding="utf-8"?>
<calcChain xmlns="http://schemas.openxmlformats.org/spreadsheetml/2006/main">
  <c r="C41" i="1" l="1"/>
  <c r="C40" i="1"/>
  <c r="A61" i="1"/>
  <c r="H59" i="1"/>
  <c r="H58" i="1"/>
  <c r="H56" i="1"/>
  <c r="C56" i="1"/>
  <c r="C39" i="1"/>
  <c r="C27" i="1"/>
  <c r="C28" i="1" s="1"/>
  <c r="C13" i="1"/>
  <c r="C17" i="1" s="1"/>
  <c r="D25" i="1"/>
  <c r="A58" i="1" l="1"/>
  <c r="D58" i="1" s="1"/>
  <c r="C43" i="1"/>
  <c r="C21" i="1"/>
  <c r="C19" i="1"/>
  <c r="C22" i="1"/>
  <c r="C20" i="1"/>
  <c r="C32" i="1"/>
  <c r="C29" i="1"/>
  <c r="C5" i="1"/>
  <c r="C6" i="1" s="1"/>
  <c r="C7" i="1" s="1"/>
  <c r="C8" i="1" s="1"/>
  <c r="D12" i="1"/>
  <c r="C14" i="1"/>
  <c r="A55" i="1"/>
  <c r="A57" i="1"/>
  <c r="D57" i="1" s="1"/>
  <c r="C30" i="1" l="1"/>
  <c r="C15" i="1"/>
  <c r="D55" i="1"/>
  <c r="F55" i="1"/>
  <c r="H55" i="1" s="1"/>
  <c r="C36" i="1"/>
  <c r="C34" i="1"/>
  <c r="C37" i="1"/>
  <c r="C35" i="1"/>
  <c r="C33" i="1"/>
  <c r="C48" i="1"/>
  <c r="C46" i="1"/>
  <c r="C44" i="1"/>
  <c r="C47" i="1"/>
  <c r="C45" i="1"/>
  <c r="A63" i="1" s="1"/>
  <c r="C42" i="1"/>
  <c r="A64" i="1" l="1"/>
  <c r="A62" i="1"/>
  <c r="A66" i="1"/>
  <c r="A65" i="1"/>
  <c r="A56" i="1"/>
  <c r="D56" i="1" s="1"/>
  <c r="C66" i="1" l="1"/>
  <c r="A59" i="1" l="1"/>
  <c r="D59" i="1" s="1"/>
  <c r="D66" i="1"/>
</calcChain>
</file>

<file path=xl/sharedStrings.xml><?xml version="1.0" encoding="utf-8"?>
<sst xmlns="http://schemas.openxmlformats.org/spreadsheetml/2006/main" count="103" uniqueCount="66">
  <si>
    <t>Irrigation Budget Sheet</t>
  </si>
  <si>
    <t>Main and POC</t>
  </si>
  <si>
    <t>Site SF</t>
  </si>
  <si>
    <t>1inch of Water CF</t>
  </si>
  <si>
    <t>Gallons</t>
  </si>
  <si>
    <t>40 HR Water Week GPH</t>
  </si>
  <si>
    <t>HRS</t>
  </si>
  <si>
    <t>Gallons Per Min. GPM</t>
  </si>
  <si>
    <t>Minimum</t>
  </si>
  <si>
    <t>SIZE MAIN OFF OF GPM</t>
  </si>
  <si>
    <t>Use Chart to Determine Pipe Size with GPM</t>
  </si>
  <si>
    <t>Bed Irrigation</t>
  </si>
  <si>
    <t xml:space="preserve">Bed SF </t>
  </si>
  <si>
    <t>Head SF/4    GPM @ 30 PSI</t>
  </si>
  <si>
    <t>10H Head/78SF</t>
  </si>
  <si>
    <t>Heads</t>
  </si>
  <si>
    <t>Head</t>
  </si>
  <si>
    <t>SF</t>
  </si>
  <si>
    <t xml:space="preserve">GPM </t>
  </si>
  <si>
    <t>.79 GPM Per Head</t>
  </si>
  <si>
    <t>GPM</t>
  </si>
  <si>
    <t>5H</t>
  </si>
  <si>
    <t>GPM Per Zone</t>
  </si>
  <si>
    <t>Zones</t>
  </si>
  <si>
    <t>10H</t>
  </si>
  <si>
    <t>15H</t>
  </si>
  <si>
    <t>Lateral Line 20LF Per Head</t>
  </si>
  <si>
    <t>LF</t>
  </si>
  <si>
    <t>2-Inch 5%</t>
  </si>
  <si>
    <t>1.5-Inch 10%</t>
  </si>
  <si>
    <t>1.25-Inch 20%</t>
  </si>
  <si>
    <t>1-Inch 25%</t>
  </si>
  <si>
    <t>.75-Inch 40%</t>
  </si>
  <si>
    <t>Turf Irrigation</t>
  </si>
  <si>
    <t>Turf SF</t>
  </si>
  <si>
    <t>Spray Zones 10% SF</t>
  </si>
  <si>
    <t>15H Head/176.7 SF</t>
  </si>
  <si>
    <t>1.85 GPM Per Head</t>
  </si>
  <si>
    <t>Rotor Zones 90% SF</t>
  </si>
  <si>
    <t>Rotors</t>
  </si>
  <si>
    <t>45 GPM Per Zone</t>
  </si>
  <si>
    <t>Lateral Line 35LF Per Head</t>
  </si>
  <si>
    <t>2-Inch 15%</t>
  </si>
  <si>
    <t>1.5-Inch 20%</t>
  </si>
  <si>
    <t>1.25-Inch 30%</t>
  </si>
  <si>
    <t>1-Inch 20%</t>
  </si>
  <si>
    <t>.75-Inch 15%</t>
  </si>
  <si>
    <t>ROUGH IN CAD MAIN LINE LOOP</t>
  </si>
  <si>
    <t>ROUGH IN CAD SLEEVES</t>
  </si>
  <si>
    <t>Determine Size to Accomidate Main</t>
  </si>
  <si>
    <t>Units</t>
  </si>
  <si>
    <t>AVERAGES</t>
  </si>
  <si>
    <t>ACTUAL SYSTEM COSTS</t>
  </si>
  <si>
    <t>Cost per SF</t>
  </si>
  <si>
    <t>Sf</t>
  </si>
  <si>
    <t>Cost per Zone</t>
  </si>
  <si>
    <t>Cost per Spray</t>
  </si>
  <si>
    <t>EA</t>
  </si>
  <si>
    <t>Cost per Rotor</t>
  </si>
  <si>
    <t>Cost per Foot of Pipe</t>
  </si>
  <si>
    <t>Actual Sell</t>
  </si>
  <si>
    <t>Main Line</t>
  </si>
  <si>
    <t>Actual Cost</t>
  </si>
  <si>
    <t>1.5-Inch 15%</t>
  </si>
  <si>
    <t>25 MPR Rotors 360/SF Per Head</t>
  </si>
  <si>
    <t>1.98 GPM Per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</si>
</sst>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/>
    <xf numFmtId="0" fontId="2" fillId="0" borderId="0" xfId="0" applyFont="1" applyBorder="1"/>
    <xf numFmtId="0" fontId="0" fillId="2" borderId="2" xfId="0" applyFill="1" applyBorder="1"/>
    <xf numFmtId="0" fontId="0" fillId="3" borderId="2" xfId="0" applyFill="1" applyBorder="1"/>
    <xf numFmtId="0" fontId="0" fillId="0" borderId="2" xfId="0" applyBorder="1"/>
    <xf numFmtId="1" fontId="0" fillId="0" borderId="2" xfId="0" applyNumberFormat="1" applyBorder="1"/>
    <xf numFmtId="9" fontId="0" fillId="0" borderId="2" xfId="2" applyFont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5" borderId="2" xfId="0" applyFill="1" applyBorder="1"/>
    <xf numFmtId="0" fontId="0" fillId="0" borderId="2" xfId="0" applyFill="1" applyBorder="1"/>
    <xf numFmtId="0" fontId="0" fillId="0" borderId="0" xfId="0" applyBorder="1"/>
    <xf numFmtId="0" fontId="0" fillId="0" borderId="7" xfId="0" applyBorder="1"/>
    <xf numFmtId="1" fontId="0" fillId="0" borderId="0" xfId="0" applyNumberFormat="1"/>
    <xf numFmtId="1" fontId="2" fillId="0" borderId="2" xfId="0" applyNumberFormat="1" applyFont="1" applyBorder="1"/>
    <xf numFmtId="0" fontId="0" fillId="0" borderId="8" xfId="0" applyBorder="1"/>
    <xf numFmtId="9" fontId="0" fillId="0" borderId="0" xfId="2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0" fillId="6" borderId="2" xfId="0" applyFont="1" applyFill="1" applyBorder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43" fontId="0" fillId="0" borderId="0" xfId="1" applyFont="1"/>
    <xf numFmtId="43" fontId="2" fillId="0" borderId="0" xfId="1" applyFont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22" workbookViewId="0">
      <selection activeCell="E24" sqref="E24"/>
    </sheetView>
  </sheetViews>
  <sheetFormatPr defaultRowHeight="15" x14ac:dyDescent="0.25"/>
  <cols>
    <col min="1" max="1" width="9.7109375" customWidth="1"/>
    <col min="2" max="2" width="31.140625" customWidth="1"/>
    <col min="3" max="3" width="9.5703125" bestFit="1" customWidth="1"/>
    <col min="6" max="6" width="10.5703125" bestFit="1" customWidth="1"/>
    <col min="8" max="8" width="9.5703125" bestFit="1" customWidth="1"/>
  </cols>
  <sheetData>
    <row r="1" spans="1:11" ht="15.75" thickBot="1" x14ac:dyDescent="0.3">
      <c r="B1" s="1" t="s">
        <v>0</v>
      </c>
    </row>
    <row r="3" spans="1:11" x14ac:dyDescent="0.25">
      <c r="B3" s="2" t="s">
        <v>1</v>
      </c>
    </row>
    <row r="4" spans="1:11" x14ac:dyDescent="0.25">
      <c r="B4" s="3" t="s">
        <v>2</v>
      </c>
      <c r="C4" s="4">
        <v>272880</v>
      </c>
      <c r="D4" s="5"/>
    </row>
    <row r="5" spans="1:11" x14ac:dyDescent="0.25">
      <c r="B5" s="5" t="s">
        <v>3</v>
      </c>
      <c r="C5" s="6">
        <f>C4*(1/12)</f>
        <v>22740</v>
      </c>
      <c r="D5" s="5"/>
    </row>
    <row r="6" spans="1:11" x14ac:dyDescent="0.25">
      <c r="B6" s="5" t="s">
        <v>4</v>
      </c>
      <c r="C6" s="5">
        <f>C5*7.5</f>
        <v>170550</v>
      </c>
      <c r="D6" s="5"/>
    </row>
    <row r="7" spans="1:11" x14ac:dyDescent="0.25">
      <c r="A7">
        <v>40</v>
      </c>
      <c r="B7" s="5" t="s">
        <v>5</v>
      </c>
      <c r="C7" s="5">
        <f>C6/A7</f>
        <v>4263.75</v>
      </c>
      <c r="D7" s="5" t="s">
        <v>6</v>
      </c>
    </row>
    <row r="8" spans="1:11" x14ac:dyDescent="0.25">
      <c r="B8" s="5" t="s">
        <v>7</v>
      </c>
      <c r="C8" s="6">
        <f>IF(C7/60&lt;16,16,C7/60)</f>
        <v>71.0625</v>
      </c>
      <c r="D8" s="5" t="s">
        <v>8</v>
      </c>
    </row>
    <row r="9" spans="1:11" x14ac:dyDescent="0.25">
      <c r="B9" s="5" t="s">
        <v>9</v>
      </c>
      <c r="C9" s="4">
        <v>2.5</v>
      </c>
      <c r="D9" s="5"/>
      <c r="E9" t="s">
        <v>10</v>
      </c>
    </row>
    <row r="11" spans="1:11" ht="15.75" thickBot="1" x14ac:dyDescent="0.3">
      <c r="B11" s="2" t="s">
        <v>11</v>
      </c>
    </row>
    <row r="12" spans="1:11" ht="15.75" thickBot="1" x14ac:dyDescent="0.3">
      <c r="B12" s="3" t="s">
        <v>12</v>
      </c>
      <c r="C12" s="4">
        <v>52450</v>
      </c>
      <c r="D12" s="7">
        <f>C12/C4</f>
        <v>0.19220902961008501</v>
      </c>
      <c r="G12" s="8"/>
      <c r="H12" s="9" t="s">
        <v>13</v>
      </c>
      <c r="I12" s="9"/>
      <c r="J12" s="10"/>
      <c r="K12" s="11"/>
    </row>
    <row r="13" spans="1:11" x14ac:dyDescent="0.25">
      <c r="B13" s="12" t="s">
        <v>14</v>
      </c>
      <c r="C13" s="6">
        <f>C12/78</f>
        <v>672.43589743589746</v>
      </c>
      <c r="D13" s="5" t="s">
        <v>15</v>
      </c>
      <c r="G13" s="5" t="s">
        <v>16</v>
      </c>
      <c r="H13" s="5" t="s">
        <v>17</v>
      </c>
      <c r="I13" s="13" t="s">
        <v>18</v>
      </c>
      <c r="J13" s="14"/>
      <c r="K13" s="15"/>
    </row>
    <row r="14" spans="1:11" x14ac:dyDescent="0.25">
      <c r="B14" s="12" t="s">
        <v>19</v>
      </c>
      <c r="C14" s="6">
        <f>C13*0.79</f>
        <v>531.22435897435901</v>
      </c>
      <c r="D14" s="5" t="s">
        <v>20</v>
      </c>
      <c r="G14" s="5" t="s">
        <v>21</v>
      </c>
      <c r="H14" s="5">
        <v>19.63</v>
      </c>
      <c r="I14" s="5">
        <v>0.2</v>
      </c>
      <c r="J14" s="14"/>
      <c r="K14" s="15"/>
    </row>
    <row r="15" spans="1:11" x14ac:dyDescent="0.25">
      <c r="A15" s="16">
        <v>30</v>
      </c>
      <c r="B15" s="5" t="s">
        <v>22</v>
      </c>
      <c r="C15" s="17">
        <f>C14/A15</f>
        <v>17.707478632478633</v>
      </c>
      <c r="D15" s="5" t="s">
        <v>23</v>
      </c>
      <c r="G15" s="5" t="s">
        <v>24</v>
      </c>
      <c r="H15" s="5">
        <v>78</v>
      </c>
      <c r="I15" s="5">
        <v>0.79</v>
      </c>
      <c r="J15" s="14"/>
      <c r="K15" s="15"/>
    </row>
    <row r="16" spans="1:11" x14ac:dyDescent="0.25">
      <c r="B16" s="5"/>
      <c r="C16" s="5"/>
      <c r="D16" s="5"/>
      <c r="G16" s="5" t="s">
        <v>25</v>
      </c>
      <c r="H16" s="5">
        <v>176.7</v>
      </c>
      <c r="I16" s="5">
        <v>1.85</v>
      </c>
      <c r="J16" s="14"/>
      <c r="K16" s="15"/>
    </row>
    <row r="17" spans="1:11" x14ac:dyDescent="0.25">
      <c r="B17" s="5" t="s">
        <v>26</v>
      </c>
      <c r="C17" s="6">
        <f>C13*20</f>
        <v>13448.717948717949</v>
      </c>
      <c r="D17" s="5" t="s">
        <v>27</v>
      </c>
      <c r="G17" s="18"/>
      <c r="H17" s="14"/>
      <c r="I17" s="14"/>
      <c r="J17" s="14"/>
      <c r="K17" s="15"/>
    </row>
    <row r="18" spans="1:11" x14ac:dyDescent="0.25">
      <c r="A18" s="19">
        <v>0.03</v>
      </c>
      <c r="B18" s="5" t="s">
        <v>28</v>
      </c>
      <c r="C18" s="6"/>
      <c r="D18" s="5" t="s">
        <v>27</v>
      </c>
      <c r="G18" s="18"/>
      <c r="H18" s="14"/>
      <c r="I18" s="14"/>
      <c r="J18" s="14"/>
      <c r="K18" s="15"/>
    </row>
    <row r="19" spans="1:11" x14ac:dyDescent="0.25">
      <c r="A19" s="19">
        <v>0.15</v>
      </c>
      <c r="B19" s="5" t="s">
        <v>63</v>
      </c>
      <c r="C19" s="6">
        <f t="shared" ref="C19:C22" si="0">C$17*A19</f>
        <v>2017.3076923076924</v>
      </c>
      <c r="D19" s="5" t="s">
        <v>27</v>
      </c>
      <c r="G19" s="18"/>
      <c r="H19" s="14"/>
      <c r="I19" s="14"/>
      <c r="J19" s="14"/>
      <c r="K19" s="15"/>
    </row>
    <row r="20" spans="1:11" x14ac:dyDescent="0.25">
      <c r="A20" s="19">
        <v>0.2</v>
      </c>
      <c r="B20" s="5" t="s">
        <v>30</v>
      </c>
      <c r="C20" s="6">
        <f t="shared" si="0"/>
        <v>2689.7435897435898</v>
      </c>
      <c r="D20" s="5" t="s">
        <v>27</v>
      </c>
      <c r="G20" s="18"/>
      <c r="H20" s="14"/>
      <c r="I20" s="14"/>
      <c r="J20" s="14"/>
      <c r="K20" s="15"/>
    </row>
    <row r="21" spans="1:11" x14ac:dyDescent="0.25">
      <c r="A21" s="19">
        <v>0.25</v>
      </c>
      <c r="B21" s="5" t="s">
        <v>31</v>
      </c>
      <c r="C21" s="6">
        <f t="shared" si="0"/>
        <v>3362.1794871794873</v>
      </c>
      <c r="D21" s="5" t="s">
        <v>27</v>
      </c>
      <c r="G21" s="18"/>
      <c r="H21" s="14"/>
      <c r="I21" s="14"/>
      <c r="J21" s="14"/>
      <c r="K21" s="15"/>
    </row>
    <row r="22" spans="1:11" ht="15.75" thickBot="1" x14ac:dyDescent="0.3">
      <c r="A22" s="19">
        <v>0.4</v>
      </c>
      <c r="B22" s="5" t="s">
        <v>32</v>
      </c>
      <c r="C22" s="6">
        <f t="shared" si="0"/>
        <v>5379.4871794871797</v>
      </c>
      <c r="D22" s="5" t="s">
        <v>27</v>
      </c>
      <c r="G22" s="20"/>
      <c r="H22" s="21"/>
      <c r="I22" s="21"/>
      <c r="J22" s="21"/>
      <c r="K22" s="22"/>
    </row>
    <row r="24" spans="1:11" x14ac:dyDescent="0.25">
      <c r="B24" s="2" t="s">
        <v>33</v>
      </c>
      <c r="C24" s="23"/>
    </row>
    <row r="25" spans="1:11" x14ac:dyDescent="0.25">
      <c r="B25" s="24" t="s">
        <v>34</v>
      </c>
      <c r="C25" s="4">
        <v>220430</v>
      </c>
      <c r="D25" s="7">
        <f>C25/C4</f>
        <v>0.80779097038991499</v>
      </c>
    </row>
    <row r="26" spans="1:11" x14ac:dyDescent="0.25">
      <c r="B26" s="5"/>
      <c r="C26" s="5"/>
      <c r="D26" s="5"/>
    </row>
    <row r="27" spans="1:11" x14ac:dyDescent="0.25">
      <c r="A27" s="19">
        <v>0.8</v>
      </c>
      <c r="B27" s="3" t="s">
        <v>35</v>
      </c>
      <c r="C27" s="6">
        <f>C25*A27</f>
        <v>176344</v>
      </c>
      <c r="D27" s="5"/>
    </row>
    <row r="28" spans="1:11" x14ac:dyDescent="0.25">
      <c r="B28" s="5" t="s">
        <v>36</v>
      </c>
      <c r="C28" s="6">
        <f>C27/176.67</f>
        <v>998.15475179713599</v>
      </c>
      <c r="D28" s="5" t="s">
        <v>15</v>
      </c>
    </row>
    <row r="29" spans="1:11" x14ac:dyDescent="0.25">
      <c r="B29" s="5" t="s">
        <v>37</v>
      </c>
      <c r="C29" s="6">
        <f>C28*1.85</f>
        <v>1846.5862908247016</v>
      </c>
      <c r="D29" s="5" t="s">
        <v>20</v>
      </c>
    </row>
    <row r="30" spans="1:11" x14ac:dyDescent="0.25">
      <c r="A30" s="16">
        <v>45</v>
      </c>
      <c r="B30" s="5" t="s">
        <v>22</v>
      </c>
      <c r="C30" s="17">
        <f>C29/A30</f>
        <v>41.035250907215591</v>
      </c>
      <c r="D30" s="5" t="s">
        <v>23</v>
      </c>
    </row>
    <row r="31" spans="1:11" x14ac:dyDescent="0.25">
      <c r="B31" s="5"/>
      <c r="C31" s="5"/>
      <c r="D31" s="5"/>
    </row>
    <row r="32" spans="1:11" x14ac:dyDescent="0.25">
      <c r="B32" s="5" t="s">
        <v>26</v>
      </c>
      <c r="C32" s="6">
        <f>C28*20</f>
        <v>19963.095035942719</v>
      </c>
      <c r="D32" s="5" t="s">
        <v>27</v>
      </c>
    </row>
    <row r="33" spans="1:4" x14ac:dyDescent="0.25">
      <c r="A33" s="19">
        <v>0.05</v>
      </c>
      <c r="B33" s="5" t="s">
        <v>28</v>
      </c>
      <c r="C33" s="6">
        <f>C$32*A33</f>
        <v>998.15475179713599</v>
      </c>
      <c r="D33" s="5" t="s">
        <v>27</v>
      </c>
    </row>
    <row r="34" spans="1:4" x14ac:dyDescent="0.25">
      <c r="A34" s="19">
        <v>0.1</v>
      </c>
      <c r="B34" s="5" t="s">
        <v>29</v>
      </c>
      <c r="C34" s="6">
        <f t="shared" ref="C34:C37" si="1">C$32*A34</f>
        <v>1996.309503594272</v>
      </c>
      <c r="D34" s="5" t="s">
        <v>27</v>
      </c>
    </row>
    <row r="35" spans="1:4" x14ac:dyDescent="0.25">
      <c r="A35" s="19">
        <v>0.2</v>
      </c>
      <c r="B35" s="5" t="s">
        <v>30</v>
      </c>
      <c r="C35" s="6">
        <f t="shared" si="1"/>
        <v>3992.6190071885439</v>
      </c>
      <c r="D35" s="5" t="s">
        <v>27</v>
      </c>
    </row>
    <row r="36" spans="1:4" x14ac:dyDescent="0.25">
      <c r="A36" s="19">
        <v>0.25</v>
      </c>
      <c r="B36" s="5" t="s">
        <v>31</v>
      </c>
      <c r="C36" s="6">
        <f t="shared" si="1"/>
        <v>4990.7737589856797</v>
      </c>
      <c r="D36" s="5" t="s">
        <v>27</v>
      </c>
    </row>
    <row r="37" spans="1:4" x14ac:dyDescent="0.25">
      <c r="A37" s="19">
        <v>0.4</v>
      </c>
      <c r="B37" s="5" t="s">
        <v>32</v>
      </c>
      <c r="C37" s="6">
        <f t="shared" si="1"/>
        <v>7985.2380143770879</v>
      </c>
      <c r="D37" s="5" t="s">
        <v>27</v>
      </c>
    </row>
    <row r="38" spans="1:4" x14ac:dyDescent="0.25">
      <c r="B38" s="5"/>
      <c r="C38" s="5"/>
      <c r="D38" s="5"/>
    </row>
    <row r="39" spans="1:4" x14ac:dyDescent="0.25">
      <c r="A39" s="25">
        <v>0.2</v>
      </c>
      <c r="B39" s="3" t="s">
        <v>38</v>
      </c>
      <c r="C39" s="6">
        <f>C25*A39</f>
        <v>44086</v>
      </c>
      <c r="D39" s="5"/>
    </row>
    <row r="40" spans="1:4" x14ac:dyDescent="0.25">
      <c r="B40" s="5" t="s">
        <v>64</v>
      </c>
      <c r="C40" s="6">
        <f>C39/330</f>
        <v>133.59393939393939</v>
      </c>
      <c r="D40" s="5" t="s">
        <v>39</v>
      </c>
    </row>
    <row r="41" spans="1:4" x14ac:dyDescent="0.25">
      <c r="B41" s="5" t="s">
        <v>65</v>
      </c>
      <c r="C41" s="6">
        <f>C40*1.98</f>
        <v>264.51600000000002</v>
      </c>
      <c r="D41" s="5" t="s">
        <v>20</v>
      </c>
    </row>
    <row r="42" spans="1:4" x14ac:dyDescent="0.25">
      <c r="A42" s="16">
        <v>45</v>
      </c>
      <c r="B42" s="5" t="s">
        <v>40</v>
      </c>
      <c r="C42" s="17">
        <f>C41/A42</f>
        <v>5.8781333333333334</v>
      </c>
      <c r="D42" s="5" t="s">
        <v>23</v>
      </c>
    </row>
    <row r="43" spans="1:4" x14ac:dyDescent="0.25">
      <c r="B43" s="5" t="s">
        <v>41</v>
      </c>
      <c r="C43" s="6">
        <f>C40*35</f>
        <v>4675.787878787879</v>
      </c>
      <c r="D43" s="5"/>
    </row>
    <row r="44" spans="1:4" x14ac:dyDescent="0.25">
      <c r="A44" s="19">
        <v>0.15</v>
      </c>
      <c r="B44" s="5" t="s">
        <v>42</v>
      </c>
      <c r="C44" s="6">
        <f>C$43*A44</f>
        <v>701.36818181818182</v>
      </c>
      <c r="D44" s="5" t="s">
        <v>27</v>
      </c>
    </row>
    <row r="45" spans="1:4" x14ac:dyDescent="0.25">
      <c r="A45" s="19">
        <v>0.2</v>
      </c>
      <c r="B45" s="5" t="s">
        <v>43</v>
      </c>
      <c r="C45" s="6">
        <f t="shared" ref="C45:C48" si="2">C$43*A45</f>
        <v>935.15757575757584</v>
      </c>
      <c r="D45" s="5" t="s">
        <v>27</v>
      </c>
    </row>
    <row r="46" spans="1:4" x14ac:dyDescent="0.25">
      <c r="A46" s="19">
        <v>0.3</v>
      </c>
      <c r="B46" s="5" t="s">
        <v>44</v>
      </c>
      <c r="C46" s="6">
        <f t="shared" si="2"/>
        <v>1402.7363636363636</v>
      </c>
      <c r="D46" s="5" t="s">
        <v>27</v>
      </c>
    </row>
    <row r="47" spans="1:4" x14ac:dyDescent="0.25">
      <c r="A47" s="19">
        <v>0.2</v>
      </c>
      <c r="B47" s="5" t="s">
        <v>45</v>
      </c>
      <c r="C47" s="6">
        <f t="shared" si="2"/>
        <v>935.15757575757584</v>
      </c>
      <c r="D47" s="5" t="s">
        <v>27</v>
      </c>
    </row>
    <row r="48" spans="1:4" x14ac:dyDescent="0.25">
      <c r="A48" s="19">
        <v>0.15</v>
      </c>
      <c r="B48" s="5" t="s">
        <v>46</v>
      </c>
      <c r="C48" s="6">
        <f t="shared" si="2"/>
        <v>701.36818181818182</v>
      </c>
      <c r="D48" s="5" t="s">
        <v>27</v>
      </c>
    </row>
    <row r="50" spans="1:8" x14ac:dyDescent="0.25">
      <c r="B50" s="3" t="s">
        <v>47</v>
      </c>
      <c r="C50" s="5" t="s">
        <v>27</v>
      </c>
      <c r="D50" s="4">
        <v>3204</v>
      </c>
    </row>
    <row r="51" spans="1:8" x14ac:dyDescent="0.25">
      <c r="B51" s="3" t="s">
        <v>48</v>
      </c>
      <c r="C51" s="5" t="s">
        <v>27</v>
      </c>
      <c r="D51" s="4">
        <v>200</v>
      </c>
      <c r="E51" t="s">
        <v>49</v>
      </c>
    </row>
    <row r="54" spans="1:8" x14ac:dyDescent="0.25">
      <c r="A54" s="26" t="s">
        <v>50</v>
      </c>
      <c r="C54" s="27" t="s">
        <v>51</v>
      </c>
      <c r="D54" s="27"/>
      <c r="F54" t="s">
        <v>52</v>
      </c>
    </row>
    <row r="55" spans="1:8" x14ac:dyDescent="0.25">
      <c r="A55">
        <f>C4</f>
        <v>272880</v>
      </c>
      <c r="B55" t="s">
        <v>53</v>
      </c>
      <c r="C55">
        <v>0.5</v>
      </c>
      <c r="D55" s="16">
        <f>A55*C55</f>
        <v>136440</v>
      </c>
      <c r="F55">
        <f>A55</f>
        <v>272880</v>
      </c>
      <c r="G55" t="s">
        <v>54</v>
      </c>
      <c r="H55" s="28">
        <f>F60/F55</f>
        <v>0.12210495455878041</v>
      </c>
    </row>
    <row r="56" spans="1:8" x14ac:dyDescent="0.25">
      <c r="A56" s="16">
        <f>C15+C30+C42</f>
        <v>64.620862873027562</v>
      </c>
      <c r="B56" t="s">
        <v>55</v>
      </c>
      <c r="C56" s="29">
        <f>1500/0.7</f>
        <v>2142.8571428571431</v>
      </c>
      <c r="D56" s="16">
        <f>A56*C56</f>
        <v>138473.27758505908</v>
      </c>
      <c r="F56">
        <v>15</v>
      </c>
      <c r="G56" t="s">
        <v>23</v>
      </c>
      <c r="H56" s="30">
        <f>F60/F56</f>
        <v>2221.3333333333335</v>
      </c>
    </row>
    <row r="57" spans="1:8" x14ac:dyDescent="0.25">
      <c r="A57" s="16">
        <f>C13+C28</f>
        <v>1670.5906492330334</v>
      </c>
      <c r="B57" t="s">
        <v>56</v>
      </c>
      <c r="C57">
        <v>75</v>
      </c>
      <c r="D57" s="16">
        <f>A57*C57</f>
        <v>125294.2986924775</v>
      </c>
      <c r="F57">
        <v>366</v>
      </c>
      <c r="G57" t="s">
        <v>57</v>
      </c>
    </row>
    <row r="58" spans="1:8" x14ac:dyDescent="0.25">
      <c r="A58" s="16">
        <f>C40</f>
        <v>133.59393939393939</v>
      </c>
      <c r="B58" t="s">
        <v>58</v>
      </c>
      <c r="C58">
        <v>125</v>
      </c>
      <c r="D58" s="16">
        <f>A58*C58</f>
        <v>16699.242424242424</v>
      </c>
      <c r="F58">
        <v>23</v>
      </c>
      <c r="G58" t="s">
        <v>57</v>
      </c>
      <c r="H58" s="31">
        <f>F60/(F57+F58)</f>
        <v>85.655526992287918</v>
      </c>
    </row>
    <row r="59" spans="1:8" x14ac:dyDescent="0.25">
      <c r="A59" s="16">
        <f>SUM(C66)</f>
        <v>41291.600863448548</v>
      </c>
      <c r="B59" t="s">
        <v>59</v>
      </c>
      <c r="C59">
        <v>3.05</v>
      </c>
      <c r="D59" s="16">
        <f>A59*C59</f>
        <v>125939.38263351806</v>
      </c>
      <c r="F59">
        <v>7700</v>
      </c>
      <c r="G59" t="s">
        <v>27</v>
      </c>
      <c r="H59" s="28">
        <f>F60/F59</f>
        <v>4.3272727272727272</v>
      </c>
    </row>
    <row r="60" spans="1:8" x14ac:dyDescent="0.25">
      <c r="A60" s="16"/>
      <c r="D60" s="16"/>
      <c r="F60" s="32">
        <v>33320</v>
      </c>
      <c r="G60" s="33" t="s">
        <v>60</v>
      </c>
    </row>
    <row r="61" spans="1:8" x14ac:dyDescent="0.25">
      <c r="A61">
        <f>D50</f>
        <v>3204</v>
      </c>
      <c r="B61" t="s">
        <v>61</v>
      </c>
      <c r="F61" s="32">
        <v>23333</v>
      </c>
      <c r="G61" s="33" t="s">
        <v>62</v>
      </c>
    </row>
    <row r="62" spans="1:8" x14ac:dyDescent="0.25">
      <c r="A62" s="16">
        <f>C18+C33+C44</f>
        <v>1699.5229336153179</v>
      </c>
      <c r="B62" s="14" t="s">
        <v>42</v>
      </c>
    </row>
    <row r="63" spans="1:8" x14ac:dyDescent="0.25">
      <c r="A63" s="16">
        <f t="shared" ref="A63:A66" si="3">C19+C34+C45</f>
        <v>4948.7747716595404</v>
      </c>
      <c r="B63" s="14" t="s">
        <v>43</v>
      </c>
    </row>
    <row r="64" spans="1:8" x14ac:dyDescent="0.25">
      <c r="A64" s="16">
        <f t="shared" si="3"/>
        <v>8085.0989605684972</v>
      </c>
      <c r="B64" s="14" t="s">
        <v>44</v>
      </c>
    </row>
    <row r="65" spans="1:4" x14ac:dyDescent="0.25">
      <c r="A65" s="16">
        <f t="shared" si="3"/>
        <v>9288.1108219227426</v>
      </c>
      <c r="B65" s="14" t="s">
        <v>45</v>
      </c>
    </row>
    <row r="66" spans="1:4" x14ac:dyDescent="0.25">
      <c r="A66" s="16">
        <f t="shared" si="3"/>
        <v>14066.093375682449</v>
      </c>
      <c r="B66" s="14" t="s">
        <v>46</v>
      </c>
      <c r="C66" s="16">
        <f>SUM(A61:A66)</f>
        <v>41291.600863448548</v>
      </c>
      <c r="D66">
        <f>34000/C66</f>
        <v>0.82341200847208873</v>
      </c>
    </row>
    <row r="67" spans="1:4" x14ac:dyDescent="0.25">
      <c r="B67" s="14"/>
    </row>
  </sheetData>
  <mergeCells count="1">
    <mergeCell ref="C54:D5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Tipton</dc:creator>
  <cp:lastModifiedBy>John Tipton</cp:lastModifiedBy>
  <dcterms:created xsi:type="dcterms:W3CDTF">2014-10-10T13:42:38Z</dcterms:created>
  <dcterms:modified xsi:type="dcterms:W3CDTF">2014-10-10T15:45:50Z</dcterms:modified>
</cp:coreProperties>
</file>