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15" windowWidth="10395" windowHeight="7695"/>
  </bookViews>
  <sheets>
    <sheet name="POOL CALCULATION" sheetId="26" r:id="rId1"/>
  </sheets>
  <externalReferences>
    <externalReference r:id="rId2"/>
  </externalReferences>
  <definedNames>
    <definedName name="__IntlFixup" hidden="1">TRUE</definedName>
    <definedName name="__IntlFixupTable" hidden="1">#REF!</definedName>
    <definedName name="_Order1" hidden="1">0</definedName>
    <definedName name="a">#REF!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Description">[1]!TASK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Show.Acct.Update.Warning" hidden="1">#REF!</definedName>
    <definedName name="Show.MDB.Update.Warning" hidden="1">#REF!</definedName>
    <definedName name="Task">#REF!</definedName>
  </definedNames>
  <calcPr calcId="171027"/>
</workbook>
</file>

<file path=xl/calcChain.xml><?xml version="1.0" encoding="utf-8"?>
<calcChain xmlns="http://schemas.openxmlformats.org/spreadsheetml/2006/main">
  <c r="AG28" i="26"/>
  <c r="L28"/>
  <c r="O28" s="1"/>
  <c r="L27"/>
  <c r="O27" s="1"/>
  <c r="S24"/>
  <c r="P24"/>
  <c r="AC21"/>
  <c r="M21"/>
  <c r="V31" s="1"/>
  <c r="AC16"/>
  <c r="U14"/>
  <c r="P14"/>
  <c r="U12"/>
  <c r="L11"/>
  <c r="O11" s="1"/>
  <c r="U10"/>
  <c r="L10"/>
  <c r="O10" s="1"/>
  <c r="V7"/>
  <c r="S7"/>
  <c r="P7"/>
  <c r="A7"/>
  <c r="AC4"/>
  <c r="P4"/>
  <c r="V4" s="1"/>
  <c r="AC20" s="1"/>
  <c r="AG21" s="1"/>
  <c r="AC22" s="1"/>
  <c r="V29" l="1"/>
  <c r="V24"/>
  <c r="S4"/>
  <c r="M7"/>
  <c r="C14"/>
  <c r="F14" s="1"/>
  <c r="I14" s="1"/>
  <c r="P21"/>
  <c r="M24"/>
  <c r="V27"/>
  <c r="I32" l="1"/>
  <c r="I30"/>
  <c r="I31"/>
  <c r="V21"/>
  <c r="S21"/>
  <c r="AE11"/>
  <c r="AE13" s="1"/>
  <c r="AC11"/>
  <c r="AC13" s="1"/>
  <c r="AC7"/>
</calcChain>
</file>

<file path=xl/sharedStrings.xml><?xml version="1.0" encoding="utf-8"?>
<sst xmlns="http://schemas.openxmlformats.org/spreadsheetml/2006/main" count="196" uniqueCount="111">
  <si>
    <t xml:space="preserve"> </t>
  </si>
  <si>
    <t>CY</t>
  </si>
  <si>
    <t>HRS</t>
  </si>
  <si>
    <t>SF</t>
  </si>
  <si>
    <t>EA</t>
  </si>
  <si>
    <t>Pool Calculations</t>
  </si>
  <si>
    <t>Length</t>
  </si>
  <si>
    <t>Width</t>
  </si>
  <si>
    <t>W</t>
  </si>
  <si>
    <t>Avg Depth</t>
  </si>
  <si>
    <t>Perimeter LF</t>
  </si>
  <si>
    <t>Total SF</t>
  </si>
  <si>
    <t>Excavation CF</t>
  </si>
  <si>
    <t>Excavation CY</t>
  </si>
  <si>
    <t>Gallons</t>
  </si>
  <si>
    <t>Skimmer Area</t>
  </si>
  <si>
    <t>Skimmer Calculation</t>
  </si>
  <si>
    <t>Skimmer Required</t>
  </si>
  <si>
    <t>Standart Rated</t>
  </si>
  <si>
    <t xml:space="preserve">Return </t>
  </si>
  <si>
    <t>fps</t>
  </si>
  <si>
    <t>Suction</t>
  </si>
  <si>
    <t>Wall Thick</t>
  </si>
  <si>
    <t>Bar Diameter</t>
  </si>
  <si>
    <t>Qty</t>
  </si>
  <si>
    <t>Inches OC</t>
  </si>
  <si>
    <t>Total Lbs</t>
  </si>
  <si>
    <t>LB per LF</t>
  </si>
  <si>
    <t>Lap Factor</t>
  </si>
  <si>
    <t xml:space="preserve">Gunite </t>
  </si>
  <si>
    <t>Inlets frs</t>
  </si>
  <si>
    <t>Inlets Calculation</t>
  </si>
  <si>
    <t>Inlets Required</t>
  </si>
  <si>
    <t>No. of Courses</t>
  </si>
  <si>
    <t>Total Pieces</t>
  </si>
  <si>
    <t>Plaster</t>
  </si>
  <si>
    <t xml:space="preserve">Marcite 100# </t>
  </si>
  <si>
    <t>Size Piping</t>
  </si>
  <si>
    <t>Tile</t>
  </si>
  <si>
    <t>Return</t>
  </si>
  <si>
    <t>Coping</t>
  </si>
  <si>
    <t xml:space="preserve">Portland 94# </t>
  </si>
  <si>
    <t>Flow Rated</t>
  </si>
  <si>
    <t>Pipe Inside Diameter</t>
  </si>
  <si>
    <t>Pump Heater</t>
  </si>
  <si>
    <t>Turn Rate</t>
  </si>
  <si>
    <t>GPM</t>
  </si>
  <si>
    <t>Head</t>
  </si>
  <si>
    <t>Pump</t>
  </si>
  <si>
    <t>Heater</t>
  </si>
  <si>
    <t>Diamond Brite</t>
  </si>
  <si>
    <t>Water Velocity</t>
  </si>
  <si>
    <t>HP</t>
  </si>
  <si>
    <t>BTU</t>
  </si>
  <si>
    <t>Light Area Req.</t>
  </si>
  <si>
    <t>Light Calculation</t>
  </si>
  <si>
    <t>Light Required</t>
  </si>
  <si>
    <t>SPA Calculations</t>
  </si>
  <si>
    <t>Calcutations Estimated Total Dynamic Head Loss</t>
  </si>
  <si>
    <t>Pool Volumen</t>
  </si>
  <si>
    <t>Galons</t>
  </si>
  <si>
    <t>Minimun Flow Rated</t>
  </si>
  <si>
    <t>Hrs</t>
  </si>
  <si>
    <t>Minutes</t>
  </si>
  <si>
    <t>Specify  Flow Rated</t>
  </si>
  <si>
    <t>Suction Loss Calculation</t>
  </si>
  <si>
    <t>Main Drain Branch Line</t>
  </si>
  <si>
    <t>Total Liner Feet Of Pipe</t>
  </si>
  <si>
    <t>Pipe Size</t>
  </si>
  <si>
    <t>Feet Of Head</t>
  </si>
  <si>
    <t xml:space="preserve">Main Drain Truck Line </t>
  </si>
  <si>
    <t>Spa</t>
  </si>
  <si>
    <t>Spa Plaster</t>
  </si>
  <si>
    <t>Marcite 100#</t>
  </si>
  <si>
    <t>Manifold</t>
  </si>
  <si>
    <t>Main Drain</t>
  </si>
  <si>
    <t>Manufacture's Specifications</t>
  </si>
  <si>
    <t>Total Dinamic Suction Loss</t>
  </si>
  <si>
    <t>Autofill</t>
  </si>
  <si>
    <t>Sand Filter</t>
  </si>
  <si>
    <t>SET</t>
  </si>
  <si>
    <t>DE Filter</t>
  </si>
  <si>
    <t>Skimmers</t>
  </si>
  <si>
    <t>Cartridge Filter</t>
  </si>
  <si>
    <t>Returns</t>
  </si>
  <si>
    <t>Pool Cleaner</t>
  </si>
  <si>
    <t>yes</t>
  </si>
  <si>
    <t>Air/Water Jets</t>
  </si>
  <si>
    <t>Large Light</t>
  </si>
  <si>
    <t>Air Blower</t>
  </si>
  <si>
    <t>Small Light</t>
  </si>
  <si>
    <t>PUMP</t>
  </si>
  <si>
    <t xml:space="preserve">Pump Output (GPM) vs. Total Resistance To Flow (Feet of Head) </t>
  </si>
  <si>
    <t>HEATER</t>
  </si>
  <si>
    <t>Pool Size -Square Feet</t>
  </si>
  <si>
    <t>Gallons per Minute</t>
  </si>
  <si>
    <t xml:space="preserve">HP </t>
  </si>
  <si>
    <t>20 ft</t>
  </si>
  <si>
    <t>30 ft</t>
  </si>
  <si>
    <t xml:space="preserve">40 ft </t>
  </si>
  <si>
    <t xml:space="preserve">50 ft </t>
  </si>
  <si>
    <t xml:space="preserve">60 ft </t>
  </si>
  <si>
    <t xml:space="preserve">70 ft </t>
  </si>
  <si>
    <t xml:space="preserve">Rise per Hour </t>
  </si>
  <si>
    <t xml:space="preserve">BTU </t>
  </si>
  <si>
    <t xml:space="preserve">-- </t>
  </si>
  <si>
    <t>1 degree</t>
  </si>
  <si>
    <t>-</t>
  </si>
  <si>
    <t>NOTE:    Allow 1 - 1 1/2 degree per hour</t>
  </si>
  <si>
    <t>With 30 feet of head and 46.7 GPH we would use the .75 HP (always go to the higher size GPH, 58 in the example).</t>
  </si>
  <si>
    <t>pl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</si>
</sst>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%_);[Red]\(0%\)"/>
    <numFmt numFmtId="167" formatCode="0.00%_);[Red]\(0.00%\)"/>
    <numFmt numFmtId="168" formatCode="_-&quot;£&quot;* #,##0_-;\-&quot;£&quot;* #,##0_-;_-&quot;£&quot;* &quot;-&quot;_-;_-@_-"/>
    <numFmt numFmtId="169" formatCode="_-&quot;£&quot;* #,##0.00_-;\-&quot;£&quot;* #,##0.00_-;_-&quot;£&quot;* &quot;-&quot;??_-;_-@_-"/>
    <numFmt numFmtId="170" formatCode="0.0%"/>
    <numFmt numFmtId="171" formatCode="_(* #,##0_);_(* \(#,##0\);_(* &quot;-&quot;??_);_(@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color theme="1"/>
      <name val="Arial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u/>
      <sz val="10"/>
      <color indexed="12"/>
      <name val="Arial"/>
      <family val="2"/>
    </font>
    <font>
      <b/>
      <sz val="11"/>
      <color indexed="23"/>
      <name val="Verdana"/>
      <family val="2"/>
    </font>
    <font>
      <sz val="10"/>
      <color theme="1"/>
      <name val="Calibri"/>
      <family val="2"/>
      <scheme val="minor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b/>
      <i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FF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b/>
      <sz val="8"/>
      <color indexed="12"/>
      <name val="Arial"/>
      <family val="2"/>
    </font>
    <font>
      <sz val="18"/>
      <color rgb="FF5E6A71"/>
      <name val="Lucida Sans Unicode"/>
      <family val="2"/>
    </font>
    <font>
      <sz val="10"/>
      <color rgb="FF262A2D"/>
      <name val="Lucida Sans Unicode"/>
      <family val="2"/>
    </font>
    <font>
      <b/>
      <sz val="10"/>
      <color indexed="12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color rgb="FF0000FF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37" fontId="2" fillId="4" borderId="3" applyBorder="0" applyProtection="0">
      <alignment vertical="center"/>
    </xf>
    <xf numFmtId="5" fontId="3" fillId="0" borderId="2">
      <protection locked="0"/>
    </xf>
    <xf numFmtId="0" fontId="4" fillId="5" borderId="0" applyBorder="0">
      <alignment horizontal="left" vertical="center" indent="1"/>
    </xf>
    <xf numFmtId="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17"/>
    <xf numFmtId="4" fontId="3" fillId="6" borderId="17">
      <protection locked="0"/>
    </xf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" fontId="3" fillId="7" borderId="17"/>
    <xf numFmtId="43" fontId="7" fillId="0" borderId="7"/>
    <xf numFmtId="37" fontId="8" fillId="8" borderId="2" applyBorder="0">
      <alignment horizontal="left" vertical="center" indent="1"/>
    </xf>
    <xf numFmtId="37" fontId="9" fillId="9" borderId="6" applyFill="0">
      <alignment vertical="center"/>
    </xf>
    <xf numFmtId="0" fontId="9" fillId="10" borderId="8" applyNumberFormat="0">
      <alignment horizontal="left" vertical="top" indent="1"/>
    </xf>
    <xf numFmtId="0" fontId="9" fillId="4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3" fontId="7" fillId="0" borderId="15"/>
    <xf numFmtId="44" fontId="7" fillId="0" borderId="18"/>
    <xf numFmtId="0" fontId="11" fillId="9" borderId="0">
      <alignment horizontal="left" wrapText="1" indent="1"/>
    </xf>
    <xf numFmtId="0" fontId="1" fillId="0" borderId="0"/>
    <xf numFmtId="0" fontId="12" fillId="0" borderId="0"/>
    <xf numFmtId="0" fontId="13" fillId="0" borderId="0"/>
    <xf numFmtId="166" fontId="14" fillId="11" borderId="19"/>
    <xf numFmtId="167" fontId="14" fillId="0" borderId="19" applyFont="0" applyFill="0" applyBorder="0" applyAlignment="0" applyProtection="0">
      <protection locked="0"/>
    </xf>
    <xf numFmtId="2" fontId="15" fillId="0" borderId="0">
      <protection locked="0"/>
    </xf>
    <xf numFmtId="0" fontId="1" fillId="12" borderId="0"/>
    <xf numFmtId="49" fontId="1" fillId="0" borderId="0" applyFont="0" applyFill="0" applyBorder="0" applyAlignment="0" applyProtection="0"/>
    <xf numFmtId="0" fontId="16" fillId="0" borderId="0">
      <alignment horizontal="right"/>
    </xf>
    <xf numFmtId="0" fontId="17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4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9" fillId="14" borderId="1" xfId="1" applyFont="1" applyFill="1" applyBorder="1" applyAlignment="1">
      <alignment horizontal="center" vertical="center"/>
    </xf>
    <xf numFmtId="0" fontId="21" fillId="14" borderId="1" xfId="1" applyFont="1" applyFill="1" applyBorder="1" applyAlignment="1">
      <alignment horizontal="center" vertical="center"/>
    </xf>
    <xf numFmtId="0" fontId="24" fillId="0" borderId="0" xfId="1" applyFont="1" applyAlignment="1"/>
    <xf numFmtId="43" fontId="25" fillId="0" borderId="1" xfId="40" applyFont="1" applyBorder="1" applyAlignment="1"/>
    <xf numFmtId="43" fontId="23" fillId="0" borderId="1" xfId="40" applyFont="1" applyBorder="1" applyAlignment="1"/>
    <xf numFmtId="0" fontId="19" fillId="14" borderId="1" xfId="1" applyFont="1" applyFill="1" applyBorder="1" applyAlignment="1">
      <alignment vertical="center"/>
    </xf>
    <xf numFmtId="43" fontId="26" fillId="0" borderId="1" xfId="40" applyFont="1" applyBorder="1" applyAlignment="1">
      <alignment vertical="center"/>
    </xf>
    <xf numFmtId="0" fontId="14" fillId="13" borderId="1" xfId="1" applyFont="1" applyFill="1" applyBorder="1" applyAlignment="1">
      <alignment vertical="center"/>
    </xf>
    <xf numFmtId="0" fontId="27" fillId="0" borderId="4" xfId="1" applyFont="1" applyFill="1" applyBorder="1" applyAlignment="1" applyProtection="1">
      <alignment horizontal="center" vertical="center"/>
      <protection locked="0"/>
    </xf>
    <xf numFmtId="0" fontId="27" fillId="0" borderId="9" xfId="1" applyFont="1" applyFill="1" applyBorder="1" applyAlignment="1">
      <alignment horizontal="center" vertical="center"/>
    </xf>
    <xf numFmtId="1" fontId="7" fillId="0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1" fontId="7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9" fillId="14" borderId="1" xfId="1" applyFont="1" applyFill="1" applyBorder="1" applyAlignment="1"/>
    <xf numFmtId="43" fontId="26" fillId="0" borderId="1" xfId="40" applyFont="1" applyBorder="1" applyAlignment="1"/>
    <xf numFmtId="0" fontId="14" fillId="13" borderId="1" xfId="1" applyFont="1" applyFill="1" applyBorder="1" applyAlignment="1"/>
    <xf numFmtId="170" fontId="7" fillId="0" borderId="5" xfId="41" applyNumberFormat="1" applyFont="1" applyFill="1" applyBorder="1" applyAlignment="1">
      <alignment horizontal="center" wrapText="1"/>
    </xf>
    <xf numFmtId="43" fontId="25" fillId="2" borderId="1" xfId="40" applyFont="1" applyFill="1" applyBorder="1" applyAlignment="1"/>
    <xf numFmtId="0" fontId="14" fillId="0" borderId="0" xfId="1" applyFont="1" applyAlignment="1"/>
    <xf numFmtId="0" fontId="7" fillId="0" borderId="15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 applyProtection="1">
      <alignment horizontal="center" vertical="center"/>
      <protection locked="0"/>
    </xf>
    <xf numFmtId="0" fontId="28" fillId="0" borderId="9" xfId="1" applyFont="1" applyFill="1" applyBorder="1" applyAlignment="1">
      <alignment horizontal="center" vertical="center"/>
    </xf>
    <xf numFmtId="1" fontId="7" fillId="0" borderId="15" xfId="1" applyNumberFormat="1" applyFont="1" applyFill="1" applyBorder="1" applyAlignment="1" applyProtection="1">
      <alignment horizontal="center" vertical="center"/>
      <protection locked="0"/>
    </xf>
    <xf numFmtId="0" fontId="7" fillId="0" borderId="15" xfId="1" applyFont="1" applyFill="1" applyBorder="1" applyAlignment="1" applyProtection="1">
      <alignment horizontal="center" vertical="center"/>
      <protection locked="0"/>
    </xf>
    <xf numFmtId="0" fontId="29" fillId="0" borderId="0" xfId="1" applyFont="1" applyAlignment="1">
      <alignment horizontal="left" vertical="center" wrapText="1"/>
    </xf>
    <xf numFmtId="0" fontId="30" fillId="0" borderId="0" xfId="1" applyFont="1" applyAlignment="1">
      <alignment horizontal="left" vertical="center" wrapText="1"/>
    </xf>
    <xf numFmtId="0" fontId="1" fillId="0" borderId="2" xfId="1" applyBorder="1" applyAlignment="1">
      <alignment vertical="center"/>
    </xf>
    <xf numFmtId="0" fontId="1" fillId="0" borderId="0" xfId="1" applyBorder="1" applyAlignment="1">
      <alignment vertical="center"/>
    </xf>
    <xf numFmtId="43" fontId="26" fillId="0" borderId="1" xfId="1" applyNumberFormat="1" applyFont="1" applyBorder="1" applyAlignment="1">
      <alignment vertical="center"/>
    </xf>
    <xf numFmtId="0" fontId="19" fillId="0" borderId="15" xfId="1" applyFont="1" applyFill="1" applyBorder="1" applyAlignment="1">
      <alignment horizontal="center" vertical="center" wrapText="1"/>
    </xf>
    <xf numFmtId="43" fontId="25" fillId="0" borderId="1" xfId="40" applyFont="1" applyBorder="1" applyAlignment="1">
      <alignment vertical="center"/>
    </xf>
    <xf numFmtId="0" fontId="7" fillId="0" borderId="0" xfId="1" applyFont="1" applyFill="1" applyBorder="1" applyAlignment="1" applyProtection="1">
      <alignment vertical="center"/>
      <protection locked="0"/>
    </xf>
    <xf numFmtId="2" fontId="19" fillId="0" borderId="5" xfId="40" applyNumberFormat="1" applyFont="1" applyBorder="1" applyAlignment="1">
      <alignment horizontal="center"/>
    </xf>
    <xf numFmtId="1" fontId="31" fillId="0" borderId="3" xfId="40" applyNumberFormat="1" applyFont="1" applyBorder="1" applyAlignment="1"/>
    <xf numFmtId="1" fontId="19" fillId="0" borderId="5" xfId="40" applyNumberFormat="1" applyFont="1" applyBorder="1" applyAlignment="1"/>
    <xf numFmtId="0" fontId="1" fillId="0" borderId="0" xfId="1" applyFill="1" applyBorder="1" applyAlignment="1">
      <alignment vertical="center"/>
    </xf>
    <xf numFmtId="0" fontId="1" fillId="0" borderId="0" xfId="1" applyBorder="1" applyAlignment="1"/>
    <xf numFmtId="0" fontId="1" fillId="0" borderId="15" xfId="1" applyBorder="1" applyAlignment="1">
      <alignment horizontal="left"/>
    </xf>
    <xf numFmtId="0" fontId="1" fillId="0" borderId="15" xfId="1" applyFill="1" applyBorder="1"/>
    <xf numFmtId="0" fontId="1" fillId="0" borderId="15" xfId="1" applyFill="1" applyBorder="1" applyAlignment="1"/>
    <xf numFmtId="0" fontId="1" fillId="0" borderId="15" xfId="1" applyBorder="1" applyAlignment="1"/>
    <xf numFmtId="1" fontId="22" fillId="0" borderId="3" xfId="1" applyNumberFormat="1" applyFont="1" applyBorder="1" applyAlignment="1" applyProtection="1">
      <alignment horizontal="right"/>
      <protection locked="0"/>
    </xf>
    <xf numFmtId="0" fontId="1" fillId="0" borderId="0" xfId="1" applyAlignment="1"/>
    <xf numFmtId="2" fontId="31" fillId="0" borderId="0" xfId="40" applyNumberFormat="1" applyFont="1" applyBorder="1" applyAlignment="1"/>
    <xf numFmtId="0" fontId="19" fillId="14" borderId="1" xfId="1" applyFont="1" applyFill="1" applyBorder="1" applyAlignment="1">
      <alignment horizontal="center"/>
    </xf>
    <xf numFmtId="0" fontId="14" fillId="0" borderId="0" xfId="1" applyFont="1"/>
    <xf numFmtId="0" fontId="1" fillId="0" borderId="0" xfId="1" applyBorder="1" applyAlignment="1">
      <alignment horizontal="left"/>
    </xf>
    <xf numFmtId="0" fontId="1" fillId="0" borderId="0" xfId="1" applyFill="1" applyBorder="1"/>
    <xf numFmtId="0" fontId="1" fillId="0" borderId="0" xfId="1" applyFill="1" applyBorder="1" applyAlignment="1"/>
    <xf numFmtId="1" fontId="27" fillId="0" borderId="0" xfId="1" applyNumberFormat="1" applyFont="1" applyBorder="1" applyAlignment="1" applyProtection="1">
      <alignment horizontal="center"/>
      <protection locked="0"/>
    </xf>
    <xf numFmtId="1" fontId="7" fillId="0" borderId="0" xfId="1" applyNumberFormat="1" applyFont="1" applyBorder="1" applyAlignment="1" applyProtection="1">
      <alignment horizontal="center"/>
      <protection locked="0"/>
    </xf>
    <xf numFmtId="2" fontId="31" fillId="0" borderId="0" xfId="40" applyNumberFormat="1" applyFont="1" applyBorder="1" applyAlignment="1">
      <alignment horizontal="center"/>
    </xf>
    <xf numFmtId="0" fontId="25" fillId="0" borderId="1" xfId="1" applyFont="1" applyBorder="1"/>
    <xf numFmtId="0" fontId="23" fillId="0" borderId="1" xfId="1" applyFont="1" applyBorder="1"/>
    <xf numFmtId="43" fontId="25" fillId="0" borderId="1" xfId="40" applyFont="1" applyBorder="1"/>
    <xf numFmtId="0" fontId="25" fillId="0" borderId="0" xfId="1" applyFont="1" applyBorder="1"/>
    <xf numFmtId="0" fontId="23" fillId="0" borderId="0" xfId="1" applyFont="1" applyBorder="1"/>
    <xf numFmtId="43" fontId="25" fillId="0" borderId="0" xfId="40" applyFont="1" applyBorder="1"/>
    <xf numFmtId="0" fontId="18" fillId="0" borderId="0" xfId="1" applyFont="1" applyAlignment="1">
      <alignment vertical="center"/>
    </xf>
    <xf numFmtId="0" fontId="20" fillId="0" borderId="0" xfId="1" applyFont="1"/>
    <xf numFmtId="43" fontId="26" fillId="0" borderId="0" xfId="40" applyFont="1" applyBorder="1" applyAlignment="1">
      <alignment vertical="center"/>
    </xf>
    <xf numFmtId="171" fontId="25" fillId="0" borderId="1" xfId="40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43" fontId="32" fillId="0" borderId="1" xfId="40" applyFont="1" applyBorder="1" applyAlignment="1"/>
    <xf numFmtId="0" fontId="33" fillId="0" borderId="1" xfId="1" applyFont="1" applyBorder="1" applyAlignment="1"/>
    <xf numFmtId="0" fontId="19" fillId="15" borderId="1" xfId="1" applyFont="1" applyFill="1" applyBorder="1" applyAlignment="1">
      <alignment horizontal="center"/>
    </xf>
    <xf numFmtId="43" fontId="32" fillId="0" borderId="1" xfId="40" applyFont="1" applyBorder="1" applyAlignment="1">
      <alignment vertical="center"/>
    </xf>
    <xf numFmtId="0" fontId="33" fillId="0" borderId="1" xfId="1" applyFont="1" applyBorder="1" applyAlignment="1">
      <alignment vertical="center"/>
    </xf>
    <xf numFmtId="0" fontId="19" fillId="15" borderId="1" xfId="1" applyFont="1" applyFill="1" applyBorder="1" applyAlignment="1">
      <alignment horizontal="center" vertical="center"/>
    </xf>
    <xf numFmtId="0" fontId="32" fillId="2" borderId="1" xfId="1" applyFont="1" applyFill="1" applyBorder="1" applyAlignment="1">
      <alignment vertical="center"/>
    </xf>
    <xf numFmtId="0" fontId="19" fillId="2" borderId="0" xfId="1" applyFont="1" applyFill="1" applyBorder="1" applyAlignment="1"/>
    <xf numFmtId="0" fontId="14" fillId="0" borderId="1" xfId="1" applyFont="1" applyBorder="1" applyAlignment="1">
      <alignment vertical="center"/>
    </xf>
    <xf numFmtId="0" fontId="1" fillId="0" borderId="0" xfId="1" quotePrefix="1" applyAlignment="1">
      <alignment vertical="center"/>
    </xf>
    <xf numFmtId="0" fontId="27" fillId="0" borderId="15" xfId="1" applyFont="1" applyFill="1" applyBorder="1" applyAlignment="1" applyProtection="1">
      <alignment horizontal="center" vertical="center"/>
      <protection locked="0"/>
    </xf>
    <xf numFmtId="0" fontId="27" fillId="0" borderId="15" xfId="1" applyFont="1" applyFill="1" applyBorder="1" applyAlignment="1">
      <alignment horizontal="center" vertical="center"/>
    </xf>
    <xf numFmtId="1" fontId="32" fillId="0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5" xfId="1" applyFont="1" applyFill="1" applyBorder="1" applyAlignment="1">
      <alignment horizontal="center" vertical="center"/>
    </xf>
    <xf numFmtId="1" fontId="26" fillId="0" borderId="4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1" fontId="32" fillId="0" borderId="4" xfId="1" applyNumberFormat="1" applyFont="1" applyFill="1" applyBorder="1" applyAlignment="1">
      <alignment horizontal="center" vertical="center"/>
    </xf>
    <xf numFmtId="1" fontId="31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1" fillId="0" borderId="9" xfId="1" applyBorder="1" applyAlignment="1">
      <alignment vertical="center"/>
    </xf>
    <xf numFmtId="0" fontId="7" fillId="3" borderId="14" xfId="1" applyFont="1" applyFill="1" applyBorder="1" applyAlignment="1">
      <alignment horizontal="center" vertical="center" wrapText="1"/>
    </xf>
    <xf numFmtId="0" fontId="36" fillId="3" borderId="5" xfId="1" applyFont="1" applyFill="1" applyBorder="1" applyAlignment="1">
      <alignment horizontal="center" wrapText="1"/>
    </xf>
    <xf numFmtId="2" fontId="7" fillId="0" borderId="1" xfId="40" applyNumberFormat="1" applyFont="1" applyBorder="1" applyAlignment="1">
      <alignment horizontal="center"/>
    </xf>
    <xf numFmtId="0" fontId="36" fillId="0" borderId="3" xfId="1" applyFont="1" applyFill="1" applyBorder="1" applyAlignment="1">
      <alignment horizontal="center" wrapText="1"/>
    </xf>
    <xf numFmtId="0" fontId="19" fillId="0" borderId="0" xfId="1" applyFont="1" applyBorder="1" applyAlignment="1">
      <alignment wrapText="1"/>
    </xf>
    <xf numFmtId="0" fontId="26" fillId="0" borderId="15" xfId="1" applyFont="1" applyFill="1" applyBorder="1" applyAlignment="1">
      <alignment horizontal="center" vertical="center" textRotation="90" readingOrder="2"/>
    </xf>
    <xf numFmtId="0" fontId="19" fillId="0" borderId="15" xfId="1" applyFont="1" applyFill="1" applyBorder="1" applyAlignment="1">
      <alignment horizontal="left" wrapText="1"/>
    </xf>
    <xf numFmtId="0" fontId="19" fillId="0" borderId="0" xfId="1" applyFont="1" applyFill="1" applyBorder="1" applyAlignment="1">
      <alignment horizontal="left" wrapText="1"/>
    </xf>
    <xf numFmtId="0" fontId="14" fillId="0" borderId="0" xfId="1" applyFont="1" applyFill="1" applyBorder="1"/>
    <xf numFmtId="0" fontId="1" fillId="0" borderId="0" xfId="1" applyBorder="1"/>
    <xf numFmtId="0" fontId="1" fillId="0" borderId="0" xfId="1" applyAlignment="1">
      <alignment horizontal="left"/>
    </xf>
    <xf numFmtId="0" fontId="1" fillId="4" borderId="0" xfId="1" applyFill="1" applyBorder="1"/>
    <xf numFmtId="0" fontId="37" fillId="4" borderId="5" xfId="1" applyFont="1" applyFill="1" applyBorder="1" applyAlignment="1">
      <alignment horizontal="center" wrapText="1"/>
    </xf>
    <xf numFmtId="0" fontId="37" fillId="4" borderId="1" xfId="1" applyFont="1" applyFill="1" applyBorder="1" applyAlignment="1">
      <alignment horizontal="center" wrapText="1"/>
    </xf>
    <xf numFmtId="0" fontId="38" fillId="0" borderId="1" xfId="1" applyFont="1" applyFill="1" applyBorder="1" applyAlignment="1">
      <alignment horizontal="center" wrapText="1"/>
    </xf>
    <xf numFmtId="0" fontId="37" fillId="4" borderId="15" xfId="1" applyFont="1" applyFill="1" applyBorder="1" applyAlignment="1">
      <alignment horizontal="center" wrapText="1"/>
    </xf>
    <xf numFmtId="0" fontId="37" fillId="4" borderId="14" xfId="1" applyFont="1" applyFill="1" applyBorder="1" applyAlignment="1">
      <alignment horizontal="center" wrapText="1"/>
    </xf>
    <xf numFmtId="0" fontId="37" fillId="4" borderId="21" xfId="1" applyFont="1" applyFill="1" applyBorder="1" applyAlignment="1">
      <alignment horizontal="center" wrapText="1"/>
    </xf>
    <xf numFmtId="0" fontId="35" fillId="0" borderId="3" xfId="1" applyFont="1" applyBorder="1" applyAlignment="1">
      <alignment horizontal="left" wrapText="1"/>
    </xf>
    <xf numFmtId="0" fontId="35" fillId="0" borderId="4" xfId="1" applyFont="1" applyBorder="1" applyAlignment="1">
      <alignment horizontal="left" wrapText="1"/>
    </xf>
    <xf numFmtId="0" fontId="35" fillId="0" borderId="5" xfId="1" applyFont="1" applyBorder="1" applyAlignment="1">
      <alignment horizontal="left" wrapText="1"/>
    </xf>
    <xf numFmtId="0" fontId="35" fillId="0" borderId="1" xfId="1" applyFont="1" applyFill="1" applyBorder="1" applyAlignment="1">
      <alignment horizontal="center" wrapText="1"/>
    </xf>
    <xf numFmtId="0" fontId="7" fillId="3" borderId="16" xfId="1" applyFont="1" applyFill="1" applyBorder="1" applyAlignment="1">
      <alignment horizontal="center" vertical="center" textRotation="90" readingOrder="2"/>
    </xf>
    <xf numFmtId="0" fontId="7" fillId="3" borderId="2" xfId="1" applyFont="1" applyFill="1" applyBorder="1" applyAlignment="1">
      <alignment horizontal="center" vertical="center" textRotation="90" readingOrder="2"/>
    </xf>
    <xf numFmtId="0" fontId="7" fillId="3" borderId="13" xfId="1" applyFont="1" applyFill="1" applyBorder="1" applyAlignment="1">
      <alignment horizontal="center" vertical="center" textRotation="90" readingOrder="2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35" fillId="4" borderId="3" xfId="1" applyFont="1" applyFill="1" applyBorder="1" applyAlignment="1">
      <alignment horizontal="center" wrapText="1"/>
    </xf>
    <xf numFmtId="0" fontId="35" fillId="4" borderId="5" xfId="1" applyFont="1" applyFill="1" applyBorder="1" applyAlignment="1">
      <alignment horizontal="center" wrapText="1"/>
    </xf>
    <xf numFmtId="0" fontId="7" fillId="3" borderId="20" xfId="1" applyFont="1" applyFill="1" applyBorder="1" applyAlignment="1">
      <alignment horizontal="center" vertical="center" textRotation="90" readingOrder="2"/>
    </xf>
    <xf numFmtId="0" fontId="7" fillId="3" borderId="12" xfId="1" applyFont="1" applyFill="1" applyBorder="1" applyAlignment="1">
      <alignment horizontal="center" vertical="center" textRotation="90" readingOrder="2"/>
    </xf>
    <xf numFmtId="0" fontId="35" fillId="0" borderId="1" xfId="1" applyFont="1" applyBorder="1" applyAlignment="1">
      <alignment horizontal="left" wrapText="1"/>
    </xf>
    <xf numFmtId="0" fontId="19" fillId="0" borderId="1" xfId="1" applyFont="1" applyBorder="1" applyAlignment="1">
      <alignment horizontal="left" wrapText="1"/>
    </xf>
    <xf numFmtId="0" fontId="19" fillId="3" borderId="1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35" fillId="3" borderId="3" xfId="1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0" fontId="35" fillId="3" borderId="5" xfId="1" applyFont="1" applyFill="1" applyBorder="1" applyAlignment="1">
      <alignment horizontal="center" vertical="center" wrapText="1"/>
    </xf>
    <xf numFmtId="0" fontId="23" fillId="0" borderId="3" xfId="1" applyFont="1" applyFill="1" applyBorder="1" applyAlignment="1" applyProtection="1">
      <alignment horizontal="center" vertical="center"/>
      <protection locked="0"/>
    </xf>
    <xf numFmtId="0" fontId="23" fillId="0" borderId="4" xfId="1" applyFont="1" applyFill="1" applyBorder="1" applyAlignment="1" applyProtection="1">
      <alignment horizontal="center" vertical="center"/>
      <protection locked="0"/>
    </xf>
    <xf numFmtId="0" fontId="23" fillId="0" borderId="5" xfId="1" applyFont="1" applyFill="1" applyBorder="1" applyAlignment="1" applyProtection="1">
      <alignment horizontal="center" vertical="center"/>
      <protection locked="0"/>
    </xf>
    <xf numFmtId="0" fontId="19" fillId="3" borderId="3" xfId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left" vertical="center"/>
    </xf>
    <xf numFmtId="1" fontId="26" fillId="0" borderId="3" xfId="1" applyNumberFormat="1" applyFont="1" applyBorder="1" applyAlignment="1">
      <alignment horizontal="center" vertical="center"/>
    </xf>
    <xf numFmtId="1" fontId="26" fillId="0" borderId="5" xfId="1" applyNumberFormat="1" applyFont="1" applyBorder="1" applyAlignment="1">
      <alignment horizontal="center" vertical="center"/>
    </xf>
    <xf numFmtId="0" fontId="19" fillId="3" borderId="1" xfId="1" applyFont="1" applyFill="1" applyBorder="1" applyAlignment="1" applyProtection="1">
      <alignment horizontal="center" vertical="center"/>
      <protection locked="0"/>
    </xf>
    <xf numFmtId="0" fontId="19" fillId="15" borderId="1" xfId="1" applyFont="1" applyFill="1" applyBorder="1" applyAlignment="1">
      <alignment horizontal="right" vertical="center"/>
    </xf>
    <xf numFmtId="43" fontId="26" fillId="0" borderId="1" xfId="40" applyFont="1" applyBorder="1" applyAlignment="1">
      <alignment horizontal="center" vertical="center"/>
    </xf>
    <xf numFmtId="0" fontId="19" fillId="14" borderId="1" xfId="1" applyFont="1" applyFill="1" applyBorder="1" applyAlignment="1">
      <alignment horizontal="center" vertical="center"/>
    </xf>
    <xf numFmtId="0" fontId="19" fillId="3" borderId="3" xfId="1" applyFont="1" applyFill="1" applyBorder="1" applyAlignment="1" applyProtection="1">
      <alignment horizontal="center" vertical="center"/>
      <protection locked="0"/>
    </xf>
    <xf numFmtId="0" fontId="19" fillId="3" borderId="4" xfId="1" applyFont="1" applyFill="1" applyBorder="1" applyAlignment="1" applyProtection="1">
      <alignment horizontal="center" vertical="center"/>
      <protection locked="0"/>
    </xf>
    <xf numFmtId="0" fontId="19" fillId="3" borderId="5" xfId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22" fillId="0" borderId="3" xfId="1" applyFont="1" applyFill="1" applyBorder="1" applyAlignment="1" applyProtection="1">
      <alignment horizontal="center"/>
      <protection locked="0"/>
    </xf>
    <xf numFmtId="0" fontId="22" fillId="0" borderId="4" xfId="1" applyFont="1" applyFill="1" applyBorder="1" applyAlignment="1" applyProtection="1">
      <alignment horizontal="center"/>
      <protection locked="0"/>
    </xf>
    <xf numFmtId="0" fontId="22" fillId="0" borderId="5" xfId="1" applyFont="1" applyFill="1" applyBorder="1" applyAlignment="1" applyProtection="1">
      <alignment horizontal="center"/>
      <protection locked="0"/>
    </xf>
    <xf numFmtId="0" fontId="22" fillId="0" borderId="1" xfId="1" applyFont="1" applyFill="1" applyBorder="1" applyAlignment="1">
      <alignment horizontal="center"/>
    </xf>
    <xf numFmtId="0" fontId="23" fillId="0" borderId="13" xfId="1" applyFont="1" applyFill="1" applyBorder="1" applyAlignment="1">
      <alignment horizontal="center"/>
    </xf>
    <xf numFmtId="0" fontId="23" fillId="0" borderId="9" xfId="1" applyFont="1" applyFill="1" applyBorder="1" applyAlignment="1">
      <alignment horizontal="center"/>
    </xf>
    <xf numFmtId="0" fontId="23" fillId="0" borderId="10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 vertical="center" textRotation="90" wrapText="1"/>
    </xf>
    <xf numFmtId="0" fontId="7" fillId="3" borderId="20" xfId="1" applyFont="1" applyFill="1" applyBorder="1" applyAlignment="1">
      <alignment horizontal="center" vertical="center" textRotation="90" wrapText="1"/>
    </xf>
    <xf numFmtId="0" fontId="7" fillId="3" borderId="12" xfId="1" applyFont="1" applyFill="1" applyBorder="1" applyAlignment="1">
      <alignment horizontal="center" vertical="center" textRotation="90" wrapText="1"/>
    </xf>
    <xf numFmtId="0" fontId="14" fillId="0" borderId="1" xfId="1" applyFont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9" fillId="14" borderId="1" xfId="1" applyFont="1" applyFill="1" applyBorder="1" applyAlignment="1">
      <alignment horizontal="center"/>
    </xf>
    <xf numFmtId="0" fontId="7" fillId="3" borderId="1" xfId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5" xfId="1" applyFont="1" applyFill="1" applyBorder="1" applyAlignment="1" applyProtection="1">
      <alignment horizontal="center" vertical="center"/>
      <protection locked="0"/>
    </xf>
    <xf numFmtId="2" fontId="22" fillId="0" borderId="1" xfId="1" applyNumberFormat="1" applyFont="1" applyFill="1" applyBorder="1" applyAlignment="1" applyProtection="1">
      <alignment horizontal="center"/>
      <protection locked="0"/>
    </xf>
    <xf numFmtId="0" fontId="22" fillId="0" borderId="1" xfId="1" applyFont="1" applyFill="1" applyBorder="1" applyAlignment="1">
      <alignment horizontal="center" wrapText="1"/>
    </xf>
    <xf numFmtId="0" fontId="22" fillId="0" borderId="3" xfId="1" applyFont="1" applyFill="1" applyBorder="1" applyAlignment="1">
      <alignment horizontal="center" wrapText="1"/>
    </xf>
    <xf numFmtId="0" fontId="22" fillId="0" borderId="4" xfId="1" applyFont="1" applyFill="1" applyBorder="1" applyAlignment="1">
      <alignment horizontal="center" wrapText="1"/>
    </xf>
    <xf numFmtId="0" fontId="22" fillId="0" borderId="5" xfId="1" applyFont="1" applyFill="1" applyBorder="1" applyAlignment="1">
      <alignment horizontal="center" wrapText="1"/>
    </xf>
    <xf numFmtId="1" fontId="23" fillId="0" borderId="1" xfId="1" applyNumberFormat="1" applyFont="1" applyFill="1" applyBorder="1" applyAlignment="1" applyProtection="1">
      <alignment horizontal="center"/>
      <protection locked="0"/>
    </xf>
    <xf numFmtId="9" fontId="23" fillId="0" borderId="1" xfId="41" quotePrefix="1" applyFont="1" applyFill="1" applyBorder="1" applyAlignment="1">
      <alignment horizontal="center"/>
    </xf>
    <xf numFmtId="170" fontId="23" fillId="0" borderId="3" xfId="41" applyNumberFormat="1" applyFont="1" applyFill="1" applyBorder="1" applyAlignment="1">
      <alignment horizontal="center" wrapText="1"/>
    </xf>
    <xf numFmtId="170" fontId="23" fillId="0" borderId="4" xfId="41" applyNumberFormat="1" applyFont="1" applyFill="1" applyBorder="1" applyAlignment="1">
      <alignment horizontal="center" wrapText="1"/>
    </xf>
    <xf numFmtId="170" fontId="23" fillId="0" borderId="5" xfId="41" applyNumberFormat="1" applyFont="1" applyFill="1" applyBorder="1" applyAlignment="1">
      <alignment horizontal="center" wrapText="1"/>
    </xf>
    <xf numFmtId="0" fontId="22" fillId="0" borderId="3" xfId="1" applyFont="1" applyFill="1" applyBorder="1" applyAlignment="1">
      <alignment horizontal="right"/>
    </xf>
    <xf numFmtId="0" fontId="22" fillId="0" borderId="4" xfId="1" applyFont="1" applyFill="1" applyBorder="1" applyAlignment="1">
      <alignment horizontal="right"/>
    </xf>
    <xf numFmtId="170" fontId="26" fillId="3" borderId="1" xfId="41" applyNumberFormat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8" fillId="4" borderId="13" xfId="1" applyFont="1" applyFill="1" applyBorder="1" applyAlignment="1">
      <alignment horizontal="left" vertical="center"/>
    </xf>
    <xf numFmtId="0" fontId="18" fillId="4" borderId="9" xfId="1" applyFont="1" applyFill="1" applyBorder="1" applyAlignment="1">
      <alignment horizontal="left" vertical="center"/>
    </xf>
    <xf numFmtId="0" fontId="7" fillId="3" borderId="1" xfId="1" applyFont="1" applyFill="1" applyBorder="1" applyAlignment="1" applyProtection="1">
      <alignment horizontal="center"/>
      <protection locked="0"/>
    </xf>
    <xf numFmtId="0" fontId="7" fillId="3" borderId="4" xfId="1" applyFont="1" applyFill="1" applyBorder="1" applyAlignment="1" applyProtection="1">
      <alignment horizontal="center"/>
      <protection locked="0"/>
    </xf>
    <xf numFmtId="0" fontId="7" fillId="3" borderId="1" xfId="1" applyFont="1" applyFill="1" applyBorder="1" applyAlignment="1">
      <alignment horizontal="center"/>
    </xf>
    <xf numFmtId="0" fontId="26" fillId="3" borderId="1" xfId="1" applyFont="1" applyFill="1" applyBorder="1" applyAlignment="1">
      <alignment horizontal="center" vertical="center" wrapText="1"/>
    </xf>
    <xf numFmtId="0" fontId="26" fillId="3" borderId="1" xfId="1" applyFont="1" applyFill="1" applyBorder="1" applyAlignment="1" applyProtection="1">
      <alignment horizontal="center" vertical="center"/>
      <protection locked="0"/>
    </xf>
    <xf numFmtId="0" fontId="22" fillId="0" borderId="13" xfId="1" applyFont="1" applyFill="1" applyBorder="1" applyAlignment="1">
      <alignment horizontal="center"/>
    </xf>
    <xf numFmtId="0" fontId="22" fillId="0" borderId="9" xfId="1" applyFont="1" applyFill="1" applyBorder="1" applyAlignment="1">
      <alignment horizontal="center"/>
    </xf>
    <xf numFmtId="0" fontId="22" fillId="0" borderId="10" xfId="1" applyFont="1" applyFill="1" applyBorder="1" applyAlignment="1">
      <alignment horizontal="center"/>
    </xf>
    <xf numFmtId="0" fontId="1" fillId="15" borderId="1" xfId="1" applyFill="1" applyBorder="1" applyAlignment="1">
      <alignment horizontal="center"/>
    </xf>
    <xf numFmtId="0" fontId="7" fillId="9" borderId="1" xfId="1" applyFont="1" applyFill="1" applyBorder="1" applyAlignment="1">
      <alignment horizontal="center" vertical="center" textRotation="90" wrapText="1"/>
    </xf>
    <xf numFmtId="0" fontId="19" fillId="9" borderId="1" xfId="1" applyFont="1" applyFill="1" applyBorder="1" applyAlignment="1" applyProtection="1">
      <alignment horizontal="center" vertical="center"/>
      <protection locked="0"/>
    </xf>
    <xf numFmtId="0" fontId="23" fillId="0" borderId="1" xfId="1" applyFont="1" applyFill="1" applyBorder="1" applyAlignment="1" applyProtection="1">
      <alignment horizontal="center" vertical="center"/>
      <protection locked="0"/>
    </xf>
    <xf numFmtId="1" fontId="7" fillId="0" borderId="4" xfId="1" applyNumberFormat="1" applyFont="1" applyBorder="1" applyAlignment="1" applyProtection="1">
      <alignment horizontal="center"/>
      <protection locked="0"/>
    </xf>
    <xf numFmtId="1" fontId="7" fillId="0" borderId="5" xfId="1" applyNumberFormat="1" applyFont="1" applyBorder="1" applyAlignment="1" applyProtection="1">
      <alignment horizontal="center"/>
      <protection locked="0"/>
    </xf>
    <xf numFmtId="0" fontId="23" fillId="0" borderId="1" xfId="1" applyFont="1" applyFill="1" applyBorder="1" applyAlignment="1" applyProtection="1">
      <alignment horizontal="center"/>
      <protection locked="0"/>
    </xf>
    <xf numFmtId="1" fontId="26" fillId="0" borderId="3" xfId="1" applyNumberFormat="1" applyFont="1" applyBorder="1" applyAlignment="1" applyProtection="1">
      <alignment horizontal="center"/>
      <protection locked="0"/>
    </xf>
    <xf numFmtId="0" fontId="26" fillId="0" borderId="4" xfId="1" applyFont="1" applyBorder="1" applyAlignment="1" applyProtection="1">
      <alignment horizontal="center"/>
      <protection locked="0"/>
    </xf>
    <xf numFmtId="0" fontId="26" fillId="0" borderId="5" xfId="1" applyFont="1" applyBorder="1" applyAlignment="1" applyProtection="1">
      <alignment horizontal="center"/>
      <protection locked="0"/>
    </xf>
    <xf numFmtId="1" fontId="26" fillId="0" borderId="5" xfId="1" applyNumberFormat="1" applyFont="1" applyBorder="1" applyAlignment="1" applyProtection="1">
      <alignment horizontal="center"/>
      <protection locked="0"/>
    </xf>
    <xf numFmtId="1" fontId="31" fillId="0" borderId="3" xfId="1" applyNumberFormat="1" applyFont="1" applyBorder="1" applyAlignment="1" applyProtection="1">
      <alignment horizontal="center"/>
      <protection locked="0"/>
    </xf>
    <xf numFmtId="1" fontId="31" fillId="0" borderId="5" xfId="1" applyNumberFormat="1" applyFont="1" applyBorder="1" applyAlignment="1" applyProtection="1">
      <alignment horizontal="center"/>
      <protection locked="0"/>
    </xf>
    <xf numFmtId="2" fontId="31" fillId="0" borderId="3" xfId="40" applyNumberFormat="1" applyFont="1" applyBorder="1" applyAlignment="1">
      <alignment horizontal="right"/>
    </xf>
    <xf numFmtId="2" fontId="31" fillId="0" borderId="4" xfId="40" applyNumberFormat="1" applyFont="1" applyBorder="1" applyAlignment="1">
      <alignment horizontal="right"/>
    </xf>
    <xf numFmtId="0" fontId="19" fillId="9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19" fillId="9" borderId="1" xfId="1" applyFont="1" applyFill="1" applyBorder="1" applyAlignment="1">
      <alignment horizontal="center" vertical="center"/>
    </xf>
    <xf numFmtId="0" fontId="19" fillId="9" borderId="3" xfId="1" applyFont="1" applyFill="1" applyBorder="1" applyAlignment="1" applyProtection="1">
      <alignment horizontal="center" vertical="center"/>
      <protection locked="0"/>
    </xf>
    <xf numFmtId="0" fontId="19" fillId="9" borderId="4" xfId="1" applyFont="1" applyFill="1" applyBorder="1" applyAlignment="1" applyProtection="1">
      <alignment horizontal="center" vertical="center"/>
      <protection locked="0"/>
    </xf>
    <xf numFmtId="0" fontId="19" fillId="9" borderId="5" xfId="1" applyFont="1" applyFill="1" applyBorder="1" applyAlignment="1" applyProtection="1">
      <alignment horizontal="center" vertical="center"/>
      <protection locked="0"/>
    </xf>
    <xf numFmtId="0" fontId="19" fillId="9" borderId="16" xfId="1" applyFont="1" applyFill="1" applyBorder="1" applyAlignment="1">
      <alignment horizontal="center" vertical="center" wrapText="1"/>
    </xf>
    <xf numFmtId="0" fontId="19" fillId="9" borderId="14" xfId="1" applyFont="1" applyFill="1" applyBorder="1" applyAlignment="1">
      <alignment horizontal="center" vertical="center" wrapText="1"/>
    </xf>
    <xf numFmtId="0" fontId="19" fillId="9" borderId="13" xfId="1" applyFont="1" applyFill="1" applyBorder="1" applyAlignment="1">
      <alignment horizontal="center" vertical="center" wrapText="1"/>
    </xf>
    <xf numFmtId="0" fontId="19" fillId="9" borderId="10" xfId="1" applyFont="1" applyFill="1" applyBorder="1" applyAlignment="1">
      <alignment horizontal="center" vertical="center" wrapText="1"/>
    </xf>
    <xf numFmtId="1" fontId="26" fillId="0" borderId="4" xfId="1" applyNumberFormat="1" applyFont="1" applyBorder="1" applyAlignment="1" applyProtection="1">
      <alignment horizontal="center"/>
      <protection locked="0"/>
    </xf>
    <xf numFmtId="0" fontId="7" fillId="14" borderId="3" xfId="1" applyFont="1" applyFill="1" applyBorder="1" applyAlignment="1">
      <alignment horizontal="center" vertical="center"/>
    </xf>
    <xf numFmtId="0" fontId="7" fillId="14" borderId="4" xfId="1" applyFont="1" applyFill="1" applyBorder="1" applyAlignment="1">
      <alignment horizontal="center" vertical="center"/>
    </xf>
    <xf numFmtId="0" fontId="7" fillId="14" borderId="5" xfId="1" applyFont="1" applyFill="1" applyBorder="1" applyAlignment="1">
      <alignment horizontal="center" vertical="center"/>
    </xf>
  </cellXfs>
  <cellStyles count="42">
    <cellStyle name="amount" xfId="3"/>
    <cellStyle name="Blank" xfId="4"/>
    <cellStyle name="Body text" xfId="5"/>
    <cellStyle name="Comma 2" xfId="40"/>
    <cellStyle name="Comma0" xfId="6"/>
    <cellStyle name="Currency 2" xfId="2"/>
    <cellStyle name="Currency 3" xfId="7"/>
    <cellStyle name="Currency0" xfId="8"/>
    <cellStyle name="DarkBlueOutline" xfId="9"/>
    <cellStyle name="DarkBlueOutlineYellow" xfId="10"/>
    <cellStyle name="Date" xfId="11"/>
    <cellStyle name="Dezimal [0]_Compiling Utility Macros" xfId="12"/>
    <cellStyle name="Dezimal_Compiling Utility Macros" xfId="13"/>
    <cellStyle name="Fixed" xfId="14"/>
    <cellStyle name="GRAY" xfId="15"/>
    <cellStyle name="Gross Margin" xfId="16"/>
    <cellStyle name="header" xfId="17"/>
    <cellStyle name="Header Total" xfId="18"/>
    <cellStyle name="Header1" xfId="19"/>
    <cellStyle name="Header2" xfId="20"/>
    <cellStyle name="Header3" xfId="21"/>
    <cellStyle name="Hyperlink 2" xfId="22"/>
    <cellStyle name="Hyperlink_simple" xfId="23"/>
    <cellStyle name="Level 2 Total" xfId="24"/>
    <cellStyle name="Major Total" xfId="25"/>
    <cellStyle name="NonPrint_TemTitle" xfId="26"/>
    <cellStyle name="Normal" xfId="0" builtinId="0"/>
    <cellStyle name="Normal 2" xfId="1"/>
    <cellStyle name="Normal 3" xfId="27"/>
    <cellStyle name="Normal 3 2" xfId="39"/>
    <cellStyle name="Normal 4" xfId="28"/>
    <cellStyle name="NormalRed" xfId="29"/>
    <cellStyle name="Percent 2" xfId="41"/>
    <cellStyle name="Percent.0" xfId="30"/>
    <cellStyle name="Percent.00" xfId="31"/>
    <cellStyle name="RED POSTED" xfId="32"/>
    <cellStyle name="Standard_Anpassen der Amortisation" xfId="33"/>
    <cellStyle name="Text_simple" xfId="34"/>
    <cellStyle name="TmsRmn10BlueItalic" xfId="35"/>
    <cellStyle name="TmsRmn10Bold" xfId="36"/>
    <cellStyle name="Währung [0]_Compiling Utility Macros" xfId="37"/>
    <cellStyle name="Währung_Compiling Utility Macros" xfId="38"/>
  </cellStyles>
  <dxfs count="0"/>
  <tableStyles count="0" defaultTableStyle="TableStyleMedium2" defaultPivotStyle="PivotStyleLight16"/>
  <colors>
    <mruColors>
      <color rgb="FF00001E"/>
      <color rgb="FF000066"/>
      <color rgb="FFFFFF66"/>
      <color rgb="FF00000C"/>
      <color rgb="FF013107"/>
      <color rgb="FF360000"/>
      <color rgb="FFFFFFC9"/>
      <color rgb="FFFFFFFF"/>
      <color rgb="FFEBFFF3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45</xdr:row>
      <xdr:rowOff>104775</xdr:rowOff>
    </xdr:from>
    <xdr:to>
      <xdr:col>27</xdr:col>
      <xdr:colOff>619125</xdr:colOff>
      <xdr:row>54</xdr:row>
      <xdr:rowOff>9525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5300" y="8763000"/>
          <a:ext cx="3267075" cy="1438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54</xdr:row>
      <xdr:rowOff>57150</xdr:rowOff>
    </xdr:from>
    <xdr:to>
      <xdr:col>27</xdr:col>
      <xdr:colOff>657225</xdr:colOff>
      <xdr:row>56</xdr:row>
      <xdr:rowOff>85725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33875" y="10248900"/>
          <a:ext cx="327660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57</xdr:row>
      <xdr:rowOff>76200</xdr:rowOff>
    </xdr:from>
    <xdr:to>
      <xdr:col>27</xdr:col>
      <xdr:colOff>57150</xdr:colOff>
      <xdr:row>71</xdr:row>
      <xdr:rowOff>57150</xdr:rowOff>
    </xdr:to>
    <xdr:pic>
      <xdr:nvPicPr>
        <xdr:cNvPr id="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10753725"/>
          <a:ext cx="6819900" cy="2247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114301</xdr:colOff>
      <xdr:row>6</xdr:row>
      <xdr:rowOff>76199</xdr:rowOff>
    </xdr:from>
    <xdr:to>
      <xdr:col>34</xdr:col>
      <xdr:colOff>123826</xdr:colOff>
      <xdr:row>12</xdr:row>
      <xdr:rowOff>0</xdr:rowOff>
    </xdr:to>
    <xdr:pic>
      <xdr:nvPicPr>
        <xdr:cNvPr id="5" name="Picture 4" descr="http://irrigation.wsu.edu/Images/Equations/Water_Velocity_Inside_Pipe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849101" y="1381124"/>
          <a:ext cx="1962150" cy="11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714375</xdr:colOff>
      <xdr:row>29</xdr:row>
      <xdr:rowOff>142875</xdr:rowOff>
    </xdr:from>
    <xdr:to>
      <xdr:col>38</xdr:col>
      <xdr:colOff>200025</xdr:colOff>
      <xdr:row>47</xdr:row>
      <xdr:rowOff>200025</xdr:rowOff>
    </xdr:to>
    <xdr:pic>
      <xdr:nvPicPr>
        <xdr:cNvPr id="6" name="Picture 5" descr="http://www.ozarkmountainpower.com/images/table%20files/hydro-electric/pipe%20friction%20loss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67625" y="6200775"/>
          <a:ext cx="7620000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d.RCI\Local%20Settings\Temporary%20Internet%20Files\OLK68A\Documents%20and%20Settings\rod\Local%20Settings\Temporary%20Internet%20Files\OLK3C\Task%20Li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sk ID"/>
      <sheetName val="Task List"/>
    </sheetNames>
    <definedNames>
      <definedName name="TASK" refersTo="='Task ID'!$A$2:$A$153"/>
    </definedNames>
    <sheetDataSet>
      <sheetData sheetId="0">
        <row r="2">
          <cell r="A2" t="str">
            <v>12" Drain System</v>
          </cell>
        </row>
        <row r="3">
          <cell r="A3" t="str">
            <v>12-18" HDPE</v>
          </cell>
        </row>
        <row r="4">
          <cell r="A4" t="str">
            <v>12-18" RCP</v>
          </cell>
        </row>
        <row r="5">
          <cell r="A5" t="str">
            <v>15-24" CMP</v>
          </cell>
        </row>
        <row r="6">
          <cell r="A6" t="str">
            <v>21-36" RCP</v>
          </cell>
        </row>
        <row r="7">
          <cell r="A7" t="str">
            <v>4" Slotted Drain System</v>
          </cell>
        </row>
        <row r="8">
          <cell r="A8" t="str">
            <v>4" Solid Drain System</v>
          </cell>
        </row>
        <row r="9">
          <cell r="A9" t="str">
            <v>4-10" HDPE</v>
          </cell>
        </row>
        <row r="10">
          <cell r="A10" t="str">
            <v>6" Drain System</v>
          </cell>
        </row>
        <row r="11">
          <cell r="A11" t="str">
            <v>6-12" CMP</v>
          </cell>
        </row>
        <row r="12">
          <cell r="A12" t="str">
            <v>8" Drain System</v>
          </cell>
        </row>
        <row r="13">
          <cell r="A13" t="str">
            <v>Aluminium Windows</v>
          </cell>
        </row>
        <row r="14">
          <cell r="A14" t="str">
            <v>Asphalt Base Course</v>
          </cell>
        </row>
        <row r="15">
          <cell r="A15" t="str">
            <v>Asphalt F. Course</v>
          </cell>
        </row>
        <row r="16">
          <cell r="A16" t="str">
            <v>Back Fill</v>
          </cell>
        </row>
        <row r="17">
          <cell r="A17" t="str">
            <v>Backflow</v>
          </cell>
        </row>
        <row r="18">
          <cell r="A18" t="str">
            <v>Bath Accessories</v>
          </cell>
        </row>
        <row r="19">
          <cell r="A19" t="str">
            <v>Bath Signs</v>
          </cell>
        </row>
        <row r="20">
          <cell r="A20" t="str">
            <v>Batter Boards</v>
          </cell>
        </row>
        <row r="21">
          <cell r="A21" t="str">
            <v>Bed Preparation</v>
          </cell>
        </row>
        <row r="22">
          <cell r="A22" t="str">
            <v>Block Fence</v>
          </cell>
        </row>
        <row r="23">
          <cell r="A23" t="str">
            <v>Block Fence Base</v>
          </cell>
        </row>
        <row r="24">
          <cell r="A24" t="str">
            <v>Bonds</v>
          </cell>
        </row>
        <row r="25">
          <cell r="A25" t="str">
            <v>Boulders</v>
          </cell>
        </row>
        <row r="26">
          <cell r="A26" t="str">
            <v>Bricks</v>
          </cell>
        </row>
        <row r="27">
          <cell r="A27" t="str">
            <v>Building Framing</v>
          </cell>
        </row>
        <row r="28">
          <cell r="A28" t="str">
            <v>Cabinets</v>
          </cell>
        </row>
        <row r="29">
          <cell r="A29" t="str">
            <v>Caulking &amp; Sealant</v>
          </cell>
        </row>
        <row r="30">
          <cell r="A30" t="str">
            <v>Chain Link Fence Base</v>
          </cell>
        </row>
        <row r="31">
          <cell r="A31" t="str">
            <v>Chainlink Fence</v>
          </cell>
        </row>
        <row r="32">
          <cell r="A32" t="str">
            <v>Clearing &amp; Grubbing</v>
          </cell>
        </row>
        <row r="33">
          <cell r="A33" t="str">
            <v>CMU 12"</v>
          </cell>
        </row>
        <row r="34">
          <cell r="A34" t="str">
            <v>CMU 8"</v>
          </cell>
        </row>
        <row r="35">
          <cell r="A35" t="str">
            <v>Concrete Fence</v>
          </cell>
        </row>
        <row r="36">
          <cell r="A36" t="str">
            <v>Concrete Paving</v>
          </cell>
        </row>
        <row r="37">
          <cell r="A37" t="str">
            <v>Concrete Paving Base</v>
          </cell>
        </row>
        <row r="38">
          <cell r="A38" t="str">
            <v>Controller</v>
          </cell>
        </row>
        <row r="39">
          <cell r="A39" t="str">
            <v>Curb</v>
          </cell>
        </row>
        <row r="40">
          <cell r="A40" t="str">
            <v>Curb &amp; Gutter</v>
          </cell>
        </row>
        <row r="41">
          <cell r="A41" t="str">
            <v>Cut to Fill</v>
          </cell>
        </row>
        <row r="42">
          <cell r="A42" t="str">
            <v>Cut to Waste</v>
          </cell>
        </row>
        <row r="43">
          <cell r="A43" t="str">
            <v>Cut, Edge, Blow</v>
          </cell>
        </row>
        <row r="44">
          <cell r="A44" t="str">
            <v>Discing</v>
          </cell>
        </row>
        <row r="45">
          <cell r="A45" t="str">
            <v>Door &amp; Trims</v>
          </cell>
        </row>
        <row r="46">
          <cell r="A46" t="str">
            <v>Drainage</v>
          </cell>
        </row>
        <row r="47">
          <cell r="A47" t="str">
            <v>Edging</v>
          </cell>
        </row>
        <row r="48">
          <cell r="A48" t="str">
            <v>Electrical</v>
          </cell>
        </row>
        <row r="49">
          <cell r="A49" t="str">
            <v>Enhancements</v>
          </cell>
        </row>
        <row r="50">
          <cell r="A50" t="str">
            <v>Erosion Control Matting</v>
          </cell>
        </row>
        <row r="51">
          <cell r="A51" t="str">
            <v>Exterior Painting</v>
          </cell>
        </row>
        <row r="52">
          <cell r="A52" t="str">
            <v>Fill</v>
          </cell>
        </row>
        <row r="53">
          <cell r="A53" t="str">
            <v>Final Grading</v>
          </cell>
        </row>
        <row r="54">
          <cell r="A54" t="str">
            <v>Fine Grade - Hand</v>
          </cell>
        </row>
        <row r="55">
          <cell r="A55" t="str">
            <v>Fine Grade - Tractor</v>
          </cell>
        </row>
        <row r="56">
          <cell r="A56" t="str">
            <v>Flag Pole Base</v>
          </cell>
        </row>
        <row r="57">
          <cell r="A57" t="str">
            <v>Footing</v>
          </cell>
        </row>
        <row r="58">
          <cell r="A58" t="str">
            <v>Footing Excavation</v>
          </cell>
        </row>
        <row r="59">
          <cell r="A59" t="str">
            <v>Garage Doors</v>
          </cell>
        </row>
        <row r="60">
          <cell r="A60" t="str">
            <v>Gutter</v>
          </cell>
        </row>
        <row r="61">
          <cell r="A61" t="str">
            <v>H/C Emblem</v>
          </cell>
        </row>
        <row r="62">
          <cell r="A62" t="str">
            <v>H/C Lines</v>
          </cell>
        </row>
        <row r="63">
          <cell r="A63" t="str">
            <v>Hand Seeding</v>
          </cell>
        </row>
        <row r="64">
          <cell r="A64" t="str">
            <v>High Voltage Lighting</v>
          </cell>
        </row>
        <row r="65">
          <cell r="A65" t="str">
            <v>Horizontal Elements</v>
          </cell>
        </row>
        <row r="66">
          <cell r="A66" t="str">
            <v>Housing &amp; Per Diem</v>
          </cell>
        </row>
        <row r="67">
          <cell r="A67" t="str">
            <v>Hydroseed</v>
          </cell>
        </row>
        <row r="68">
          <cell r="A68" t="str">
            <v>Inlet &amp; Manhole</v>
          </cell>
        </row>
        <row r="69">
          <cell r="A69" t="str">
            <v>Insurance</v>
          </cell>
        </row>
        <row r="70">
          <cell r="A70" t="str">
            <v>Interior &amp; Exterior Hardware</v>
          </cell>
        </row>
        <row r="71">
          <cell r="A71" t="str">
            <v>Interior Painting</v>
          </cell>
        </row>
        <row r="72">
          <cell r="A72" t="str">
            <v>Iron Fence</v>
          </cell>
        </row>
        <row r="73">
          <cell r="A73" t="str">
            <v>Irrigation</v>
          </cell>
        </row>
        <row r="74">
          <cell r="A74" t="str">
            <v>Job Office &amp; Yard</v>
          </cell>
        </row>
        <row r="75">
          <cell r="A75" t="str">
            <v>Landscaping</v>
          </cell>
        </row>
        <row r="76">
          <cell r="A76" t="str">
            <v>LDSCPE - Watering for Establishment</v>
          </cell>
        </row>
        <row r="77">
          <cell r="A77" t="str">
            <v>Lighting</v>
          </cell>
        </row>
        <row r="78">
          <cell r="A78" t="str">
            <v>Low Voltage Lighting</v>
          </cell>
        </row>
        <row r="79">
          <cell r="A79" t="str">
            <v>Maintenance for Establishment</v>
          </cell>
        </row>
        <row r="80">
          <cell r="A80" t="str">
            <v>Metal Doors</v>
          </cell>
        </row>
        <row r="81">
          <cell r="A81" t="str">
            <v>Metal Louvers</v>
          </cell>
        </row>
        <row r="82">
          <cell r="A82" t="str">
            <v>Misc Concrete</v>
          </cell>
        </row>
        <row r="83">
          <cell r="A83" t="str">
            <v>Misc Electrical</v>
          </cell>
        </row>
        <row r="84">
          <cell r="A84" t="str">
            <v>Misc Fence</v>
          </cell>
        </row>
        <row r="85">
          <cell r="A85" t="str">
            <v>Misc Masonry</v>
          </cell>
        </row>
        <row r="86">
          <cell r="A86" t="str">
            <v>Misc Painting</v>
          </cell>
        </row>
        <row r="87">
          <cell r="A87" t="str">
            <v>Misc Paving</v>
          </cell>
        </row>
        <row r="88">
          <cell r="A88" t="str">
            <v>Misc Plumbing</v>
          </cell>
        </row>
        <row r="89">
          <cell r="A89" t="str">
            <v>Misc Sidewalk &amp; Plaza</v>
          </cell>
        </row>
        <row r="90">
          <cell r="A90" t="str">
            <v>Misc Site Furnishings</v>
          </cell>
        </row>
        <row r="91">
          <cell r="A91" t="str">
            <v>Mobilization</v>
          </cell>
        </row>
        <row r="92">
          <cell r="A92" t="str">
            <v>Mulch</v>
          </cell>
        </row>
        <row r="93">
          <cell r="A93" t="str">
            <v>Mulch &amp; Annuals</v>
          </cell>
        </row>
        <row r="94">
          <cell r="A94" t="str">
            <v>Others</v>
          </cell>
        </row>
        <row r="95">
          <cell r="A95" t="str">
            <v>Parking Sign</v>
          </cell>
        </row>
        <row r="96">
          <cell r="A96" t="str">
            <v>Permits &amp; Licenses</v>
          </cell>
        </row>
        <row r="97">
          <cell r="A97" t="str">
            <v>Plaza</v>
          </cell>
        </row>
        <row r="98">
          <cell r="A98" t="str">
            <v>Plaza Base</v>
          </cell>
        </row>
        <row r="99">
          <cell r="A99" t="str">
            <v>Project Closeout</v>
          </cell>
        </row>
        <row r="100">
          <cell r="A100" t="str">
            <v>Project Supervision</v>
          </cell>
        </row>
        <row r="101">
          <cell r="A101" t="str">
            <v>Pump Station</v>
          </cell>
        </row>
        <row r="102">
          <cell r="A102" t="str">
            <v>Rock</v>
          </cell>
        </row>
        <row r="103">
          <cell r="A103" t="str">
            <v>Rock Fence</v>
          </cell>
        </row>
        <row r="104">
          <cell r="A104" t="str">
            <v>Rock Fence Base</v>
          </cell>
        </row>
        <row r="105">
          <cell r="A105" t="str">
            <v>Rolling Doors</v>
          </cell>
        </row>
        <row r="106">
          <cell r="A106" t="str">
            <v>Roto Till</v>
          </cell>
        </row>
        <row r="107">
          <cell r="A107" t="str">
            <v>Rough Grading</v>
          </cell>
        </row>
        <row r="108">
          <cell r="A108" t="str">
            <v>S. Gutter</v>
          </cell>
        </row>
        <row r="109">
          <cell r="A109" t="str">
            <v>Screem</v>
          </cell>
        </row>
        <row r="110">
          <cell r="A110" t="str">
            <v>Shrub Planting</v>
          </cell>
        </row>
        <row r="111">
          <cell r="A111" t="str">
            <v xml:space="preserve">Sidewalk </v>
          </cell>
        </row>
        <row r="112">
          <cell r="A112" t="str">
            <v>Sidewalk Base</v>
          </cell>
        </row>
        <row r="113">
          <cell r="A113" t="str">
            <v>Signs</v>
          </cell>
        </row>
        <row r="114">
          <cell r="A114" t="str">
            <v>Site Furnishing</v>
          </cell>
        </row>
        <row r="115">
          <cell r="A115" t="str">
            <v>Site Prep</v>
          </cell>
        </row>
        <row r="116">
          <cell r="A116" t="str">
            <v>Slab On Ground</v>
          </cell>
        </row>
        <row r="117">
          <cell r="A117" t="str">
            <v>Sleeving</v>
          </cell>
        </row>
        <row r="118">
          <cell r="A118" t="str">
            <v>Small Tools</v>
          </cell>
        </row>
        <row r="119">
          <cell r="A119" t="str">
            <v>Sod Removal</v>
          </cell>
        </row>
        <row r="120">
          <cell r="A120" t="str">
            <v>Sodding</v>
          </cell>
        </row>
        <row r="121">
          <cell r="A121" t="str">
            <v>Special Elements</v>
          </cell>
        </row>
        <row r="122">
          <cell r="A122" t="str">
            <v>Special Paving</v>
          </cell>
        </row>
        <row r="123">
          <cell r="A123" t="str">
            <v>Splash Blocks</v>
          </cell>
        </row>
        <row r="124">
          <cell r="A124" t="str">
            <v>Split Face</v>
          </cell>
        </row>
        <row r="125">
          <cell r="A125" t="str">
            <v>Sports Field Drainage</v>
          </cell>
        </row>
        <row r="126">
          <cell r="A126" t="str">
            <v>Sports Field Grow-In</v>
          </cell>
        </row>
        <row r="127">
          <cell r="A127" t="str">
            <v>Sports Field Irrigation</v>
          </cell>
        </row>
        <row r="128">
          <cell r="A128" t="str">
            <v>Sports Field Root Zone</v>
          </cell>
        </row>
        <row r="129">
          <cell r="A129" t="str">
            <v>Sports Field Site Prep</v>
          </cell>
        </row>
        <row r="130">
          <cell r="A130" t="str">
            <v>Sports Field Storm Drainage</v>
          </cell>
        </row>
        <row r="131">
          <cell r="A131" t="str">
            <v>Sports Field Turf</v>
          </cell>
        </row>
        <row r="132">
          <cell r="A132" t="str">
            <v>Stamp Conc. Plaza</v>
          </cell>
        </row>
        <row r="133">
          <cell r="A133" t="str">
            <v>Stamp Conc. Sidewalk</v>
          </cell>
        </row>
        <row r="134">
          <cell r="A134" t="str">
            <v>Starter Fertilization</v>
          </cell>
        </row>
        <row r="135">
          <cell r="A135" t="str">
            <v>Store Front</v>
          </cell>
        </row>
        <row r="136">
          <cell r="A136" t="str">
            <v>Surveying</v>
          </cell>
        </row>
        <row r="137">
          <cell r="A137" t="str">
            <v>Swimming Pool</v>
          </cell>
        </row>
        <row r="138">
          <cell r="A138" t="str">
            <v>Swimming Pool Mechanical</v>
          </cell>
        </row>
        <row r="139">
          <cell r="A139" t="str">
            <v>Taxes</v>
          </cell>
        </row>
        <row r="140">
          <cell r="A140" t="str">
            <v>Toilet Partitions</v>
          </cell>
        </row>
        <row r="141">
          <cell r="A141" t="str">
            <v>Track Construction</v>
          </cell>
        </row>
        <row r="142">
          <cell r="A142" t="str">
            <v>Transplants</v>
          </cell>
        </row>
        <row r="143">
          <cell r="A143" t="str">
            <v>Tree Planting</v>
          </cell>
        </row>
        <row r="144">
          <cell r="A144" t="str">
            <v>Trucking</v>
          </cell>
        </row>
        <row r="145">
          <cell r="A145" t="str">
            <v>Trusses &amp; Others</v>
          </cell>
        </row>
        <row r="146">
          <cell r="A146" t="str">
            <v>TURF - Watering for Establishment</v>
          </cell>
        </row>
        <row r="147">
          <cell r="A147" t="str">
            <v>Vertical Elements</v>
          </cell>
        </row>
        <row r="148">
          <cell r="A148" t="str">
            <v>Warranty</v>
          </cell>
        </row>
        <row r="149">
          <cell r="A149" t="str">
            <v>Water Meters</v>
          </cell>
        </row>
        <row r="150">
          <cell r="A150" t="str">
            <v>Water Services</v>
          </cell>
        </row>
        <row r="151">
          <cell r="A151" t="str">
            <v>Wetland Seed</v>
          </cell>
        </row>
        <row r="152">
          <cell r="A152" t="str">
            <v>Wheel Stop</v>
          </cell>
        </row>
        <row r="153">
          <cell r="A153" t="str">
            <v>Wood Doors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AJ60"/>
  <sheetViews>
    <sheetView showGridLines="0" tabSelected="1" workbookViewId="0">
      <selection activeCell="G41" sqref="G41:H41"/>
    </sheetView>
  </sheetViews>
  <sheetFormatPr defaultColWidth="9.140625" defaultRowHeight="12.75"/>
  <cols>
    <col min="1" max="1" width="4.28515625" style="103" customWidth="1"/>
    <col min="2" max="24" width="4.28515625" style="1" customWidth="1"/>
    <col min="25" max="25" width="1.42578125" style="1" customWidth="1"/>
    <col min="26" max="27" width="4.7109375" style="1" hidden="1" customWidth="1"/>
    <col min="28" max="28" width="19.42578125" style="52" customWidth="1"/>
    <col min="29" max="29" width="16.7109375" style="52" customWidth="1"/>
    <col min="30" max="30" width="19.85546875" style="52" customWidth="1"/>
    <col min="31" max="32" width="15.7109375" style="52" customWidth="1"/>
    <col min="33" max="33" width="8.85546875" style="52" customWidth="1"/>
    <col min="34" max="34" width="4.7109375" style="52" customWidth="1"/>
    <col min="35" max="35" width="4.7109375" style="1" customWidth="1"/>
    <col min="36" max="36" width="6.85546875" style="1" customWidth="1"/>
    <col min="37" max="43" width="4.7109375" style="1" customWidth="1"/>
    <col min="44" max="16384" width="9.140625" style="1"/>
  </cols>
  <sheetData>
    <row r="2" spans="1:35" s="2" customFormat="1" ht="27.75" customHeight="1">
      <c r="A2" s="181" t="s">
        <v>5</v>
      </c>
      <c r="B2" s="182"/>
      <c r="C2" s="182"/>
      <c r="D2" s="182"/>
      <c r="E2" s="182"/>
      <c r="F2" s="182"/>
      <c r="G2" s="182"/>
      <c r="H2" s="182"/>
      <c r="AB2" s="3"/>
      <c r="AC2" s="3"/>
      <c r="AD2" s="3"/>
      <c r="AE2" s="3"/>
      <c r="AF2" s="3"/>
      <c r="AG2" s="3"/>
      <c r="AH2" s="3"/>
    </row>
    <row r="3" spans="1:35" s="4" customFormat="1" ht="16.5" customHeight="1">
      <c r="A3" s="193" t="s">
        <v>6</v>
      </c>
      <c r="B3" s="193"/>
      <c r="C3" s="193"/>
      <c r="D3" s="193" t="s">
        <v>7</v>
      </c>
      <c r="E3" s="193" t="s">
        <v>8</v>
      </c>
      <c r="F3" s="193"/>
      <c r="G3" s="210" t="s">
        <v>9</v>
      </c>
      <c r="H3" s="210"/>
      <c r="I3" s="210"/>
      <c r="J3" s="208" t="s">
        <v>10</v>
      </c>
      <c r="K3" s="208"/>
      <c r="L3" s="208"/>
      <c r="M3" s="193" t="s">
        <v>11</v>
      </c>
      <c r="N3" s="193"/>
      <c r="O3" s="193"/>
      <c r="P3" s="193" t="s">
        <v>12</v>
      </c>
      <c r="Q3" s="193"/>
      <c r="R3" s="193"/>
      <c r="S3" s="193" t="s">
        <v>13</v>
      </c>
      <c r="T3" s="193"/>
      <c r="U3" s="193"/>
      <c r="V3" s="193" t="s">
        <v>14</v>
      </c>
      <c r="W3" s="193"/>
      <c r="X3" s="193"/>
      <c r="AB3" s="5" t="s">
        <v>15</v>
      </c>
      <c r="AC3" s="6" t="s">
        <v>16</v>
      </c>
      <c r="AD3" s="5" t="s">
        <v>17</v>
      </c>
      <c r="AF3" s="217" t="s">
        <v>18</v>
      </c>
      <c r="AG3" s="218"/>
      <c r="AH3" s="219"/>
    </row>
    <row r="4" spans="1:35" s="7" customFormat="1" ht="16.5" customHeight="1">
      <c r="A4" s="149">
        <v>36</v>
      </c>
      <c r="B4" s="150"/>
      <c r="C4" s="151"/>
      <c r="D4" s="149">
        <v>16</v>
      </c>
      <c r="E4" s="150" t="s">
        <v>0</v>
      </c>
      <c r="F4" s="151" t="s">
        <v>0</v>
      </c>
      <c r="G4" s="149">
        <v>4</v>
      </c>
      <c r="H4" s="150"/>
      <c r="I4" s="151"/>
      <c r="J4" s="188">
        <v>96</v>
      </c>
      <c r="K4" s="189"/>
      <c r="L4" s="190"/>
      <c r="M4" s="188">
        <v>512</v>
      </c>
      <c r="N4" s="189"/>
      <c r="O4" s="190"/>
      <c r="P4" s="172">
        <f>M4*G4</f>
        <v>2048</v>
      </c>
      <c r="Q4" s="172"/>
      <c r="R4" s="172"/>
      <c r="S4" s="197">
        <f>ROUNDUP(P4/27,0)</f>
        <v>76</v>
      </c>
      <c r="T4" s="197"/>
      <c r="U4" s="197"/>
      <c r="V4" s="172">
        <f>ROUNDUP(P4/0.13368,0)</f>
        <v>15321</v>
      </c>
      <c r="W4" s="172"/>
      <c r="X4" s="172"/>
      <c r="AB4" s="8">
        <v>500</v>
      </c>
      <c r="AC4" s="9">
        <f>M4/AB4</f>
        <v>1.024</v>
      </c>
      <c r="AD4" s="8">
        <v>2</v>
      </c>
      <c r="AF4" s="10" t="s">
        <v>19</v>
      </c>
      <c r="AG4" s="11">
        <v>8</v>
      </c>
      <c r="AH4" s="12" t="s">
        <v>20</v>
      </c>
    </row>
    <row r="5" spans="1:35" s="18" customFormat="1" ht="12.75" customHeight="1">
      <c r="A5" s="13"/>
      <c r="B5" s="13"/>
      <c r="C5" s="13"/>
      <c r="D5" s="13"/>
      <c r="E5" s="13"/>
      <c r="F5" s="13"/>
      <c r="G5" s="13"/>
      <c r="H5" s="13"/>
      <c r="I5" s="13"/>
      <c r="J5" s="14"/>
      <c r="K5" s="14"/>
      <c r="L5" s="14"/>
      <c r="M5" s="14"/>
      <c r="N5" s="14"/>
      <c r="O5" s="14"/>
      <c r="P5" s="15"/>
      <c r="Q5" s="15"/>
      <c r="R5" s="15"/>
      <c r="S5" s="16"/>
      <c r="T5" s="16"/>
      <c r="U5" s="16"/>
      <c r="V5" s="17"/>
      <c r="W5" s="17"/>
      <c r="X5" s="17"/>
      <c r="AB5" s="19"/>
      <c r="AC5" s="19"/>
      <c r="AD5" s="19"/>
      <c r="AF5" s="20" t="s">
        <v>21</v>
      </c>
      <c r="AG5" s="21">
        <v>6</v>
      </c>
      <c r="AH5" s="22" t="s">
        <v>20</v>
      </c>
    </row>
    <row r="6" spans="1:35" s="3" customFormat="1" ht="16.5" customHeight="1">
      <c r="A6" s="193" t="s">
        <v>22</v>
      </c>
      <c r="B6" s="193"/>
      <c r="C6" s="193"/>
      <c r="D6" s="193" t="s">
        <v>23</v>
      </c>
      <c r="E6" s="193"/>
      <c r="F6" s="193"/>
      <c r="G6" s="210" t="s">
        <v>24</v>
      </c>
      <c r="H6" s="210"/>
      <c r="I6" s="210"/>
      <c r="J6" s="208" t="s">
        <v>25</v>
      </c>
      <c r="K6" s="208"/>
      <c r="L6" s="208"/>
      <c r="M6" s="193" t="s">
        <v>26</v>
      </c>
      <c r="N6" s="193"/>
      <c r="O6" s="193"/>
      <c r="P6" s="193" t="s">
        <v>27</v>
      </c>
      <c r="Q6" s="193"/>
      <c r="R6" s="193"/>
      <c r="S6" s="193" t="s">
        <v>28</v>
      </c>
      <c r="T6" s="193"/>
      <c r="U6" s="193"/>
      <c r="V6" s="193" t="s">
        <v>29</v>
      </c>
      <c r="W6" s="193"/>
      <c r="X6" s="193"/>
      <c r="AB6" s="5" t="s">
        <v>30</v>
      </c>
      <c r="AC6" s="5" t="s">
        <v>31</v>
      </c>
      <c r="AD6" s="5" t="s">
        <v>32</v>
      </c>
    </row>
    <row r="7" spans="1:35" s="7" customFormat="1" ht="16.5" customHeight="1">
      <c r="A7" s="167">
        <f>10/12</f>
        <v>0.83333333333333337</v>
      </c>
      <c r="B7" s="167"/>
      <c r="C7" s="167"/>
      <c r="D7" s="168">
        <v>3</v>
      </c>
      <c r="E7" s="168"/>
      <c r="F7" s="168"/>
      <c r="G7" s="169">
        <v>2</v>
      </c>
      <c r="H7" s="170"/>
      <c r="I7" s="171"/>
      <c r="J7" s="168">
        <v>12</v>
      </c>
      <c r="K7" s="168"/>
      <c r="L7" s="168"/>
      <c r="M7" s="172">
        <f>ROUNDUP((12/J7)*((M4+J4*G4)*G7*P7)*S7,0)</f>
        <v>716</v>
      </c>
      <c r="N7" s="172"/>
      <c r="O7" s="172"/>
      <c r="P7" s="173" t="str">
        <f>IF(D7=2,".167",IF(D7=3,".376",IF(D7=4,".668",IF(D7=5,"1.044"))))</f>
        <v>.376</v>
      </c>
      <c r="Q7" s="173"/>
      <c r="R7" s="173"/>
      <c r="S7" s="174">
        <f>((D7*40)/1920)+1</f>
        <v>1.0625</v>
      </c>
      <c r="T7" s="175"/>
      <c r="U7" s="176"/>
      <c r="V7" s="177">
        <f>ROUNDUP((((J4*G4)+M4))*0.035,0)</f>
        <v>32</v>
      </c>
      <c r="W7" s="178"/>
      <c r="X7" s="23" t="s">
        <v>1</v>
      </c>
      <c r="AB7" s="21">
        <v>8</v>
      </c>
      <c r="AC7" s="21">
        <f>I14/AB7</f>
        <v>5.3197916666666663</v>
      </c>
      <c r="AD7" s="24">
        <v>4</v>
      </c>
      <c r="AE7" s="25"/>
    </row>
    <row r="8" spans="1:35" s="18" customFormat="1" ht="12.75" customHeight="1">
      <c r="A8" s="26"/>
      <c r="B8" s="26"/>
      <c r="C8" s="27"/>
      <c r="D8" s="27"/>
      <c r="E8" s="27"/>
      <c r="F8" s="27"/>
      <c r="G8" s="27"/>
      <c r="H8" s="27"/>
      <c r="I8" s="27"/>
      <c r="J8" s="27"/>
      <c r="K8" s="27"/>
      <c r="L8" s="28"/>
      <c r="M8" s="28"/>
      <c r="N8" s="28"/>
      <c r="O8" s="28"/>
      <c r="P8" s="28"/>
      <c r="Q8" s="28"/>
      <c r="R8" s="29"/>
      <c r="S8" s="29" t="s">
        <v>0</v>
      </c>
      <c r="T8" s="29"/>
      <c r="U8" s="30"/>
      <c r="V8" s="30"/>
      <c r="W8" s="30"/>
      <c r="X8" s="17"/>
      <c r="Y8" s="17"/>
      <c r="Z8" s="17"/>
      <c r="AD8" s="19"/>
      <c r="AE8" s="19"/>
    </row>
    <row r="9" spans="1:35" s="4" customFormat="1" ht="16.5" customHeight="1">
      <c r="A9" s="128" t="s">
        <v>0</v>
      </c>
      <c r="B9" s="207"/>
      <c r="C9" s="193" t="s">
        <v>6</v>
      </c>
      <c r="D9" s="193"/>
      <c r="E9" s="193"/>
      <c r="F9" s="193" t="s">
        <v>7</v>
      </c>
      <c r="G9" s="193" t="s">
        <v>8</v>
      </c>
      <c r="H9" s="193"/>
      <c r="I9" s="208" t="s">
        <v>33</v>
      </c>
      <c r="J9" s="208"/>
      <c r="K9" s="208"/>
      <c r="L9" s="193" t="s">
        <v>34</v>
      </c>
      <c r="M9" s="193"/>
      <c r="N9" s="193"/>
      <c r="O9" s="209" t="s">
        <v>11</v>
      </c>
      <c r="P9" s="210"/>
      <c r="Q9" s="211"/>
      <c r="S9" s="4" t="s">
        <v>0</v>
      </c>
      <c r="T9" s="192" t="s">
        <v>35</v>
      </c>
      <c r="U9" s="193" t="s">
        <v>36</v>
      </c>
      <c r="V9" s="193"/>
      <c r="W9" s="193"/>
      <c r="X9" s="193"/>
      <c r="AB9" s="143" t="s">
        <v>37</v>
      </c>
      <c r="AC9" s="143"/>
      <c r="AD9" s="143" t="s">
        <v>37</v>
      </c>
      <c r="AE9" s="143"/>
      <c r="AF9" s="3"/>
      <c r="AG9" s="3"/>
      <c r="AH9" s="3"/>
      <c r="AI9" s="31"/>
    </row>
    <row r="10" spans="1:35" s="2" customFormat="1" ht="16.5" customHeight="1">
      <c r="A10" s="206" t="s">
        <v>38</v>
      </c>
      <c r="B10" s="206"/>
      <c r="C10" s="149">
        <v>6</v>
      </c>
      <c r="D10" s="150"/>
      <c r="E10" s="151"/>
      <c r="F10" s="149">
        <v>6</v>
      </c>
      <c r="G10" s="150" t="s">
        <v>0</v>
      </c>
      <c r="H10" s="151" t="s">
        <v>0</v>
      </c>
      <c r="I10" s="152">
        <v>1</v>
      </c>
      <c r="J10" s="152"/>
      <c r="K10" s="152"/>
      <c r="L10" s="153">
        <f>ROUNDUP(((J4*12)/F10)*I10,0)</f>
        <v>192</v>
      </c>
      <c r="M10" s="154"/>
      <c r="N10" s="155"/>
      <c r="O10" s="153">
        <f>ROUNDUP(((C10*F10)/144)*L10,0)</f>
        <v>48</v>
      </c>
      <c r="P10" s="154"/>
      <c r="Q10" s="155"/>
      <c r="T10" s="192"/>
      <c r="U10" s="194">
        <f>ROUNDUP(((M$4+(G$4*J$4))/200)*7,0)</f>
        <v>32</v>
      </c>
      <c r="V10" s="194"/>
      <c r="W10" s="194"/>
      <c r="X10" s="194"/>
      <c r="AB10" s="162" t="s">
        <v>21</v>
      </c>
      <c r="AC10" s="162"/>
      <c r="AD10" s="162" t="s">
        <v>39</v>
      </c>
      <c r="AE10" s="162"/>
      <c r="AF10" s="3"/>
      <c r="AG10" s="3"/>
      <c r="AH10" s="3"/>
      <c r="AI10" s="32"/>
    </row>
    <row r="11" spans="1:35" s="2" customFormat="1" ht="16.5" customHeight="1">
      <c r="A11" s="208" t="s">
        <v>40</v>
      </c>
      <c r="B11" s="208"/>
      <c r="C11" s="149">
        <v>12</v>
      </c>
      <c r="D11" s="150"/>
      <c r="E11" s="151"/>
      <c r="F11" s="149">
        <v>4</v>
      </c>
      <c r="G11" s="150" t="s">
        <v>0</v>
      </c>
      <c r="H11" s="151" t="s">
        <v>0</v>
      </c>
      <c r="I11" s="152">
        <v>1</v>
      </c>
      <c r="J11" s="152"/>
      <c r="K11" s="152"/>
      <c r="L11" s="153">
        <f>ROUNDUP(((J4*12)/F11)*I11,0)</f>
        <v>288</v>
      </c>
      <c r="M11" s="154"/>
      <c r="N11" s="155"/>
      <c r="O11" s="153">
        <f>ROUNDUP(((C11*F11)/144)*L11,0)</f>
        <v>96</v>
      </c>
      <c r="P11" s="154"/>
      <c r="Q11" s="155"/>
      <c r="R11" s="33"/>
      <c r="S11" s="34"/>
      <c r="T11" s="192"/>
      <c r="U11" s="193" t="s">
        <v>41</v>
      </c>
      <c r="V11" s="193" t="s">
        <v>8</v>
      </c>
      <c r="W11" s="193"/>
      <c r="X11" s="193"/>
      <c r="AB11" s="10" t="s">
        <v>42</v>
      </c>
      <c r="AC11" s="35">
        <f>I14/AD4</f>
        <v>21.279166666666665</v>
      </c>
      <c r="AD11" s="10" t="s">
        <v>42</v>
      </c>
      <c r="AE11" s="35">
        <f>I14</f>
        <v>42.55833333333333</v>
      </c>
      <c r="AF11" s="3"/>
      <c r="AG11" s="3"/>
      <c r="AH11" s="3"/>
      <c r="AI11" s="32"/>
    </row>
    <row r="12" spans="1:35" s="18" customFormat="1" ht="17.25" customHeight="1">
      <c r="A12" s="36"/>
      <c r="B12" s="36"/>
      <c r="C12" s="27"/>
      <c r="D12" s="27"/>
      <c r="E12" s="27"/>
      <c r="F12" s="27"/>
      <c r="G12" s="27"/>
      <c r="H12" s="27"/>
      <c r="I12" s="27"/>
      <c r="J12" s="27"/>
      <c r="K12" s="27"/>
      <c r="L12" s="28"/>
      <c r="M12" s="28"/>
      <c r="N12" s="28"/>
      <c r="O12" s="28"/>
      <c r="P12" s="28"/>
      <c r="Q12" s="28"/>
      <c r="R12" s="17"/>
      <c r="S12" s="17" t="s">
        <v>0</v>
      </c>
      <c r="T12" s="192"/>
      <c r="U12" s="194">
        <f>ROUNDUP(((M$4+(G$4*J$4))/200)*5,0)</f>
        <v>23</v>
      </c>
      <c r="V12" s="194"/>
      <c r="W12" s="194"/>
      <c r="X12" s="194"/>
      <c r="AB12" s="10" t="s">
        <v>43</v>
      </c>
      <c r="AC12" s="37">
        <v>2</v>
      </c>
      <c r="AD12" s="10" t="s">
        <v>43</v>
      </c>
      <c r="AE12" s="37">
        <v>2</v>
      </c>
      <c r="AF12" s="19"/>
      <c r="AG12" s="19"/>
      <c r="AH12" s="19"/>
    </row>
    <row r="13" spans="1:35" s="2" customFormat="1" ht="16.5" customHeight="1">
      <c r="A13" s="212" t="s">
        <v>44</v>
      </c>
      <c r="B13" s="213"/>
      <c r="C13" s="209" t="s">
        <v>14</v>
      </c>
      <c r="D13" s="210"/>
      <c r="E13" s="211"/>
      <c r="F13" s="209" t="s">
        <v>45</v>
      </c>
      <c r="G13" s="210"/>
      <c r="H13" s="211"/>
      <c r="I13" s="209" t="s">
        <v>46</v>
      </c>
      <c r="J13" s="211"/>
      <c r="K13" s="209" t="s">
        <v>47</v>
      </c>
      <c r="L13" s="211"/>
      <c r="M13" s="209" t="s">
        <v>48</v>
      </c>
      <c r="N13" s="210"/>
      <c r="O13" s="211"/>
      <c r="P13" s="193" t="s">
        <v>49</v>
      </c>
      <c r="Q13" s="193"/>
      <c r="R13" s="38"/>
      <c r="S13" s="34"/>
      <c r="T13" s="192"/>
      <c r="U13" s="193" t="s">
        <v>50</v>
      </c>
      <c r="V13" s="193"/>
      <c r="W13" s="193"/>
      <c r="X13" s="193"/>
      <c r="AB13" s="10" t="s">
        <v>51</v>
      </c>
      <c r="AC13" s="35">
        <f>0.408*(AC11/(AC12*AC12))</f>
        <v>2.1704749999999997</v>
      </c>
      <c r="AD13" s="10" t="s">
        <v>51</v>
      </c>
      <c r="AE13" s="35">
        <f>0.408*(AE11/(AE12*AE12))</f>
        <v>4.3409499999999994</v>
      </c>
      <c r="AF13" s="3"/>
      <c r="AG13" s="3"/>
      <c r="AH13" s="3"/>
    </row>
    <row r="14" spans="1:35" s="2" customFormat="1" ht="16.5" customHeight="1">
      <c r="A14" s="214"/>
      <c r="B14" s="215"/>
      <c r="C14" s="198">
        <f>V4</f>
        <v>15321</v>
      </c>
      <c r="D14" s="216"/>
      <c r="E14" s="201"/>
      <c r="F14" s="198">
        <f>C14/F15</f>
        <v>2553.5</v>
      </c>
      <c r="G14" s="199"/>
      <c r="H14" s="200"/>
      <c r="I14" s="198">
        <f>F14/60</f>
        <v>42.55833333333333</v>
      </c>
      <c r="J14" s="201"/>
      <c r="K14" s="202">
        <v>50</v>
      </c>
      <c r="L14" s="203"/>
      <c r="M14" s="204">
        <v>1.5</v>
      </c>
      <c r="N14" s="205"/>
      <c r="O14" s="39" t="s">
        <v>52</v>
      </c>
      <c r="P14" s="40">
        <f>IF(M4=0,"ERR",IF(M4&lt;500,200,IF(M4&lt;650,250,IF(M4&lt;800,400,"ERR"))))</f>
        <v>250</v>
      </c>
      <c r="Q14" s="41" t="s">
        <v>53</v>
      </c>
      <c r="R14" s="42"/>
      <c r="S14" s="43"/>
      <c r="T14" s="192"/>
      <c r="U14" s="194">
        <f>ROUNDUP(((M$4+(G$4*J$4))/18),0)</f>
        <v>50</v>
      </c>
      <c r="V14" s="194"/>
      <c r="W14" s="194"/>
      <c r="X14" s="194"/>
      <c r="AB14" s="3"/>
      <c r="AC14" s="3"/>
      <c r="AD14" s="3"/>
      <c r="AE14" s="3"/>
      <c r="AF14" s="3"/>
      <c r="AG14" s="3"/>
      <c r="AH14" s="3"/>
    </row>
    <row r="15" spans="1:35" ht="16.5" customHeight="1">
      <c r="A15" s="44"/>
      <c r="B15" s="45"/>
      <c r="C15" s="46"/>
      <c r="D15" s="47"/>
      <c r="E15" s="47"/>
      <c r="F15" s="48">
        <v>6</v>
      </c>
      <c r="G15" s="195" t="s">
        <v>2</v>
      </c>
      <c r="H15" s="196"/>
      <c r="I15" s="47"/>
      <c r="J15" s="47"/>
      <c r="K15" s="47"/>
      <c r="L15" s="43"/>
      <c r="M15" s="49"/>
      <c r="N15" s="49"/>
      <c r="O15" s="49"/>
      <c r="P15" s="49"/>
      <c r="Q15" s="49"/>
      <c r="R15" s="50"/>
      <c r="S15" s="50"/>
      <c r="T15" s="192"/>
      <c r="U15" s="191" t="s">
        <v>0</v>
      </c>
      <c r="V15" s="191"/>
      <c r="W15" s="191"/>
      <c r="X15" s="191"/>
      <c r="AB15" s="51" t="s">
        <v>54</v>
      </c>
      <c r="AC15" s="51" t="s">
        <v>55</v>
      </c>
      <c r="AD15" s="51" t="s">
        <v>56</v>
      </c>
    </row>
    <row r="16" spans="1:35" ht="15.75" customHeight="1">
      <c r="A16" s="53"/>
      <c r="B16" s="54"/>
      <c r="C16" s="55"/>
      <c r="D16" s="43"/>
      <c r="E16" s="43"/>
      <c r="F16" s="56" t="s">
        <v>0</v>
      </c>
      <c r="G16" s="57"/>
      <c r="H16" s="43"/>
      <c r="I16" s="43"/>
      <c r="J16" s="43"/>
      <c r="K16" s="43"/>
      <c r="L16" s="43"/>
      <c r="M16" s="49"/>
      <c r="N16" s="49"/>
      <c r="O16" s="49"/>
      <c r="P16" s="49"/>
      <c r="Q16" s="49"/>
      <c r="R16" s="58"/>
      <c r="S16" s="58"/>
      <c r="T16" s="192"/>
      <c r="U16" s="180"/>
      <c r="V16" s="180"/>
      <c r="W16" s="180"/>
      <c r="X16" s="180"/>
      <c r="AB16" s="59">
        <v>500</v>
      </c>
      <c r="AC16" s="60">
        <f>M4/AB16</f>
        <v>1.024</v>
      </c>
      <c r="AD16" s="61">
        <v>2</v>
      </c>
    </row>
    <row r="17" spans="1:36" ht="15.75" customHeight="1">
      <c r="A17" s="53"/>
      <c r="B17" s="54"/>
      <c r="C17" s="55"/>
      <c r="D17" s="43"/>
      <c r="E17" s="43"/>
      <c r="F17" s="56"/>
      <c r="G17" s="57"/>
      <c r="H17" s="43"/>
      <c r="I17" s="43"/>
      <c r="J17" s="43"/>
      <c r="K17" s="43"/>
      <c r="L17" s="43"/>
      <c r="M17" s="49"/>
      <c r="N17" s="49"/>
      <c r="O17" s="49"/>
      <c r="P17" s="49"/>
      <c r="Q17" s="49"/>
      <c r="R17" s="58"/>
      <c r="S17" s="58"/>
      <c r="T17" s="192"/>
      <c r="U17" s="191"/>
      <c r="V17" s="191"/>
      <c r="W17" s="191"/>
      <c r="X17" s="191"/>
      <c r="AB17" s="62"/>
      <c r="AC17" s="63"/>
      <c r="AD17" s="64"/>
    </row>
    <row r="18" spans="1:36" ht="15.75" customHeight="1">
      <c r="A18" s="53"/>
      <c r="B18" s="54"/>
      <c r="C18" s="55"/>
      <c r="D18" s="43"/>
      <c r="E18" s="43"/>
      <c r="F18" s="56"/>
      <c r="G18" s="57"/>
      <c r="H18" s="43"/>
      <c r="I18" s="43"/>
      <c r="J18" s="43"/>
      <c r="K18" s="43"/>
      <c r="L18" s="43"/>
      <c r="M18" s="49"/>
      <c r="N18" s="49"/>
      <c r="O18" s="49"/>
      <c r="P18" s="49"/>
      <c r="Q18" s="49"/>
      <c r="R18" s="58"/>
      <c r="S18" s="58"/>
      <c r="T18" s="192"/>
      <c r="U18" s="180"/>
      <c r="V18" s="180"/>
      <c r="W18" s="180"/>
      <c r="X18" s="180"/>
      <c r="AB18" s="62"/>
      <c r="AC18" s="63"/>
      <c r="AD18" s="64"/>
      <c r="AE18" s="52" t="s">
        <v>110</v>
      </c>
    </row>
    <row r="19" spans="1:36" s="2" customFormat="1" ht="27.75" customHeight="1">
      <c r="A19" s="181" t="s">
        <v>57</v>
      </c>
      <c r="B19" s="182"/>
      <c r="C19" s="182"/>
      <c r="D19" s="182"/>
      <c r="E19" s="182"/>
      <c r="F19" s="182"/>
      <c r="G19" s="182"/>
      <c r="H19" s="182"/>
      <c r="AB19" s="65" t="s">
        <v>58</v>
      </c>
      <c r="AC19" s="3"/>
      <c r="AD19" s="3"/>
      <c r="AE19" s="3"/>
    </row>
    <row r="20" spans="1:36" s="66" customFormat="1" ht="16.5" customHeight="1">
      <c r="A20" s="183" t="s">
        <v>6</v>
      </c>
      <c r="B20" s="183"/>
      <c r="C20" s="183"/>
      <c r="D20" s="183" t="s">
        <v>7</v>
      </c>
      <c r="E20" s="183" t="s">
        <v>8</v>
      </c>
      <c r="F20" s="183"/>
      <c r="G20" s="184" t="s">
        <v>9</v>
      </c>
      <c r="H20" s="184"/>
      <c r="I20" s="184"/>
      <c r="J20" s="185" t="s">
        <v>10</v>
      </c>
      <c r="K20" s="185"/>
      <c r="L20" s="185"/>
      <c r="M20" s="183" t="s">
        <v>11</v>
      </c>
      <c r="N20" s="183"/>
      <c r="O20" s="183"/>
      <c r="P20" s="183" t="s">
        <v>12</v>
      </c>
      <c r="Q20" s="183"/>
      <c r="R20" s="183"/>
      <c r="S20" s="183" t="s">
        <v>13</v>
      </c>
      <c r="T20" s="183"/>
      <c r="U20" s="183"/>
      <c r="V20" s="183" t="s">
        <v>14</v>
      </c>
      <c r="W20" s="183"/>
      <c r="X20" s="183"/>
      <c r="AB20" s="20" t="s">
        <v>59</v>
      </c>
      <c r="AC20" s="21">
        <f>V4</f>
        <v>15321</v>
      </c>
      <c r="AD20" s="20" t="s">
        <v>60</v>
      </c>
      <c r="AE20" s="25"/>
      <c r="AF20" s="25"/>
      <c r="AG20" s="25"/>
      <c r="AH20" s="25"/>
    </row>
    <row r="21" spans="1:36" s="7" customFormat="1" ht="16.5" customHeight="1">
      <c r="A21" s="149"/>
      <c r="B21" s="150"/>
      <c r="C21" s="151"/>
      <c r="D21" s="149"/>
      <c r="E21" s="150"/>
      <c r="F21" s="151"/>
      <c r="G21" s="149"/>
      <c r="H21" s="150"/>
      <c r="I21" s="151"/>
      <c r="J21" s="188"/>
      <c r="K21" s="189"/>
      <c r="L21" s="190"/>
      <c r="M21" s="188">
        <f>A21*D21</f>
        <v>0</v>
      </c>
      <c r="N21" s="189"/>
      <c r="O21" s="190"/>
      <c r="P21" s="172">
        <f>M21*G21</f>
        <v>0</v>
      </c>
      <c r="Q21" s="172"/>
      <c r="R21" s="172"/>
      <c r="S21" s="197">
        <f>ROUNDUP(P21/27,0)</f>
        <v>0</v>
      </c>
      <c r="T21" s="197"/>
      <c r="U21" s="197"/>
      <c r="V21" s="172">
        <f>ROUNDUP(P21/0.13368,0)</f>
        <v>0</v>
      </c>
      <c r="W21" s="172"/>
      <c r="X21" s="172"/>
      <c r="AB21" s="10" t="s">
        <v>61</v>
      </c>
      <c r="AC21" s="11">
        <f>F15</f>
        <v>6</v>
      </c>
      <c r="AD21" s="10" t="s">
        <v>62</v>
      </c>
      <c r="AE21" s="67">
        <v>60</v>
      </c>
      <c r="AF21" s="10" t="s">
        <v>63</v>
      </c>
      <c r="AG21" s="35">
        <f>AC20/AC21/AE21</f>
        <v>42.55833333333333</v>
      </c>
      <c r="AH21" s="10" t="s">
        <v>46</v>
      </c>
    </row>
    <row r="22" spans="1:36" s="18" customFormat="1" ht="12.75" customHeight="1">
      <c r="A22" s="13"/>
      <c r="B22" s="13"/>
      <c r="C22" s="13"/>
      <c r="D22" s="13"/>
      <c r="E22" s="13"/>
      <c r="F22" s="13"/>
      <c r="G22" s="13"/>
      <c r="H22" s="13"/>
      <c r="I22" s="13"/>
      <c r="J22" s="14"/>
      <c r="K22" s="14"/>
      <c r="L22" s="14"/>
      <c r="M22" s="14"/>
      <c r="N22" s="14"/>
      <c r="O22" s="14"/>
      <c r="P22" s="15"/>
      <c r="Q22" s="15"/>
      <c r="R22" s="15"/>
      <c r="S22" s="16"/>
      <c r="T22" s="16"/>
      <c r="U22" s="16"/>
      <c r="V22" s="17"/>
      <c r="W22" s="17"/>
      <c r="X22" s="17"/>
      <c r="AB22" s="10" t="s">
        <v>64</v>
      </c>
      <c r="AC22" s="68">
        <f>AG21+1</f>
        <v>43.55833333333333</v>
      </c>
      <c r="AD22" s="10" t="s">
        <v>46</v>
      </c>
      <c r="AE22" s="3"/>
      <c r="AF22" s="3"/>
      <c r="AG22" s="3"/>
      <c r="AH22" s="3"/>
    </row>
    <row r="23" spans="1:36" s="4" customFormat="1" ht="16.5" customHeight="1">
      <c r="A23" s="186" t="s">
        <v>22</v>
      </c>
      <c r="B23" s="186"/>
      <c r="C23" s="186"/>
      <c r="D23" s="186" t="s">
        <v>23</v>
      </c>
      <c r="E23" s="186"/>
      <c r="F23" s="186"/>
      <c r="G23" s="186" t="s">
        <v>24</v>
      </c>
      <c r="H23" s="186"/>
      <c r="I23" s="186"/>
      <c r="J23" s="186" t="s">
        <v>25</v>
      </c>
      <c r="K23" s="186"/>
      <c r="L23" s="186"/>
      <c r="M23" s="187" t="s">
        <v>26</v>
      </c>
      <c r="N23" s="187"/>
      <c r="O23" s="187"/>
      <c r="P23" s="186" t="s">
        <v>27</v>
      </c>
      <c r="Q23" s="186"/>
      <c r="R23" s="186"/>
      <c r="S23" s="179" t="s">
        <v>28</v>
      </c>
      <c r="T23" s="179"/>
      <c r="U23" s="179"/>
      <c r="V23" s="179" t="s">
        <v>29</v>
      </c>
      <c r="W23" s="179"/>
      <c r="X23" s="179"/>
      <c r="AB23" s="69" t="s">
        <v>65</v>
      </c>
    </row>
    <row r="24" spans="1:36" s="7" customFormat="1" ht="16.5" customHeight="1">
      <c r="A24" s="167">
        <v>0.83</v>
      </c>
      <c r="B24" s="167"/>
      <c r="C24" s="167"/>
      <c r="D24" s="168">
        <v>3</v>
      </c>
      <c r="E24" s="168"/>
      <c r="F24" s="168"/>
      <c r="G24" s="169">
        <v>2</v>
      </c>
      <c r="H24" s="170"/>
      <c r="I24" s="171"/>
      <c r="J24" s="168">
        <v>10</v>
      </c>
      <c r="K24" s="168"/>
      <c r="L24" s="168"/>
      <c r="M24" s="172">
        <f>ROUNDUP((12/J24)*((M21+J21*G21)*G24*P24)*S24,0)</f>
        <v>0</v>
      </c>
      <c r="N24" s="172"/>
      <c r="O24" s="172"/>
      <c r="P24" s="173" t="str">
        <f>IF(D24=2,".167",IF(D24=3,".376",IF(D24=4,".668",IF(D24=5,"1.044"))))</f>
        <v>.376</v>
      </c>
      <c r="Q24" s="173"/>
      <c r="R24" s="173"/>
      <c r="S24" s="174">
        <f>((D24*40)/1920)+1</f>
        <v>1.0625</v>
      </c>
      <c r="T24" s="175"/>
      <c r="U24" s="176"/>
      <c r="V24" s="177">
        <f>ROUNDUP((((J21+G21)+M21)/27)*A24,0)</f>
        <v>0</v>
      </c>
      <c r="W24" s="178"/>
      <c r="X24" s="23" t="s">
        <v>1</v>
      </c>
      <c r="AB24" s="20" t="s">
        <v>66</v>
      </c>
      <c r="AC24" s="70">
        <v>5</v>
      </c>
      <c r="AD24" s="20" t="s">
        <v>67</v>
      </c>
      <c r="AE24" s="71"/>
      <c r="AF24" s="72" t="s">
        <v>68</v>
      </c>
      <c r="AG24" s="161"/>
      <c r="AH24" s="161"/>
      <c r="AI24" s="162" t="s">
        <v>69</v>
      </c>
      <c r="AJ24" s="162"/>
    </row>
    <row r="25" spans="1:36" s="18" customFormat="1" ht="12.75" customHeight="1">
      <c r="A25" s="26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28"/>
      <c r="N25" s="28"/>
      <c r="O25" s="28"/>
      <c r="P25" s="28"/>
      <c r="Q25" s="28"/>
      <c r="R25" s="29"/>
      <c r="S25" s="29" t="s">
        <v>0</v>
      </c>
      <c r="T25" s="29"/>
      <c r="U25" s="30"/>
      <c r="V25" s="30"/>
      <c r="W25" s="30"/>
      <c r="X25" s="17"/>
      <c r="Y25" s="17"/>
      <c r="AB25" s="10" t="s">
        <v>70</v>
      </c>
      <c r="AC25" s="73">
        <v>100</v>
      </c>
      <c r="AD25" s="20" t="s">
        <v>67</v>
      </c>
      <c r="AE25" s="74"/>
      <c r="AF25" s="75" t="s">
        <v>68</v>
      </c>
      <c r="AG25" s="159"/>
      <c r="AH25" s="159"/>
      <c r="AI25" s="143" t="s">
        <v>69</v>
      </c>
      <c r="AJ25" s="143"/>
    </row>
    <row r="26" spans="1:36" s="4" customFormat="1" ht="16.5" customHeight="1">
      <c r="A26" s="148" t="s">
        <v>71</v>
      </c>
      <c r="B26" s="148"/>
      <c r="C26" s="163" t="s">
        <v>6</v>
      </c>
      <c r="D26" s="163"/>
      <c r="E26" s="163"/>
      <c r="F26" s="163" t="s">
        <v>7</v>
      </c>
      <c r="G26" s="163" t="s">
        <v>8</v>
      </c>
      <c r="H26" s="163"/>
      <c r="I26" s="148" t="s">
        <v>33</v>
      </c>
      <c r="J26" s="148"/>
      <c r="K26" s="148"/>
      <c r="L26" s="163" t="s">
        <v>34</v>
      </c>
      <c r="M26" s="163"/>
      <c r="N26" s="163"/>
      <c r="O26" s="164" t="s">
        <v>11</v>
      </c>
      <c r="P26" s="165"/>
      <c r="Q26" s="166"/>
      <c r="S26" s="4" t="s">
        <v>0</v>
      </c>
      <c r="U26" s="156" t="s">
        <v>72</v>
      </c>
      <c r="V26" s="140" t="s">
        <v>73</v>
      </c>
      <c r="W26" s="140"/>
      <c r="X26" s="140"/>
      <c r="AB26" s="10" t="s">
        <v>74</v>
      </c>
      <c r="AC26" s="76"/>
      <c r="AD26" s="77"/>
      <c r="AE26" s="19"/>
      <c r="AF26" s="19"/>
      <c r="AG26" s="159"/>
      <c r="AH26" s="159"/>
      <c r="AI26" s="143" t="s">
        <v>69</v>
      </c>
      <c r="AJ26" s="143"/>
    </row>
    <row r="27" spans="1:36" s="2" customFormat="1" ht="16.5" customHeight="1">
      <c r="A27" s="160" t="s">
        <v>38</v>
      </c>
      <c r="B27" s="160"/>
      <c r="C27" s="149">
        <v>1</v>
      </c>
      <c r="D27" s="150"/>
      <c r="E27" s="151"/>
      <c r="F27" s="149">
        <v>1</v>
      </c>
      <c r="G27" s="150" t="s">
        <v>0</v>
      </c>
      <c r="H27" s="151" t="s">
        <v>0</v>
      </c>
      <c r="I27" s="152">
        <v>1</v>
      </c>
      <c r="J27" s="152"/>
      <c r="K27" s="152"/>
      <c r="L27" s="153">
        <f>ROUNDUP(((J21*12)/F27)*I27,0)</f>
        <v>0</v>
      </c>
      <c r="M27" s="154"/>
      <c r="N27" s="155"/>
      <c r="O27" s="153">
        <f>ROUNDUP(((C27*F27)/144)*L$27,0)</f>
        <v>0</v>
      </c>
      <c r="P27" s="154"/>
      <c r="Q27" s="155"/>
      <c r="U27" s="157"/>
      <c r="V27" s="132">
        <f>ROUNDUP(((M$21+(G$21*J$21))/200)*7,0)</f>
        <v>0</v>
      </c>
      <c r="W27" s="133"/>
      <c r="X27" s="134"/>
      <c r="AB27" s="10" t="s">
        <v>75</v>
      </c>
      <c r="AC27" s="78"/>
      <c r="AD27" s="3"/>
      <c r="AE27" s="141" t="s">
        <v>76</v>
      </c>
      <c r="AF27" s="141"/>
      <c r="AG27" s="147"/>
      <c r="AH27" s="147"/>
      <c r="AI27" s="143" t="s">
        <v>69</v>
      </c>
      <c r="AJ27" s="143"/>
    </row>
    <row r="28" spans="1:36" s="2" customFormat="1" ht="16.5" customHeight="1">
      <c r="A28" s="148" t="s">
        <v>40</v>
      </c>
      <c r="B28" s="148"/>
      <c r="C28" s="149">
        <v>1</v>
      </c>
      <c r="D28" s="150"/>
      <c r="E28" s="151"/>
      <c r="F28" s="149">
        <v>1</v>
      </c>
      <c r="G28" s="150" t="s">
        <v>0</v>
      </c>
      <c r="H28" s="151" t="s">
        <v>0</v>
      </c>
      <c r="I28" s="152">
        <v>1</v>
      </c>
      <c r="J28" s="152"/>
      <c r="K28" s="152"/>
      <c r="L28" s="153">
        <f>ROUNDUP(((J21*12)/F28)*I28,0)</f>
        <v>0</v>
      </c>
      <c r="M28" s="154"/>
      <c r="N28" s="155"/>
      <c r="O28" s="153">
        <f>ROUNDUP(((C28*F28)/144)*L28,0)</f>
        <v>0</v>
      </c>
      <c r="P28" s="154"/>
      <c r="Q28" s="155"/>
      <c r="R28" s="33"/>
      <c r="S28" s="34"/>
      <c r="T28" s="79"/>
      <c r="U28" s="157"/>
      <c r="V28" s="140" t="s">
        <v>41</v>
      </c>
      <c r="W28" s="140" t="s">
        <v>8</v>
      </c>
      <c r="X28" s="140"/>
      <c r="AB28" s="3"/>
      <c r="AC28" s="3"/>
      <c r="AD28" s="3"/>
      <c r="AE28" s="141" t="s">
        <v>77</v>
      </c>
      <c r="AF28" s="141"/>
      <c r="AG28" s="142">
        <f>AG24+AG25+AG26+AG27</f>
        <v>0</v>
      </c>
      <c r="AH28" s="142"/>
      <c r="AI28" s="143" t="s">
        <v>69</v>
      </c>
      <c r="AJ28" s="143"/>
    </row>
    <row r="29" spans="1:36" s="18" customFormat="1" ht="12.75" customHeight="1">
      <c r="A29" s="26"/>
      <c r="B29" s="26"/>
      <c r="C29" s="80"/>
      <c r="D29" s="80"/>
      <c r="E29" s="80"/>
      <c r="F29" s="80"/>
      <c r="G29" s="80"/>
      <c r="H29" s="80"/>
      <c r="I29" s="80"/>
      <c r="J29" s="80"/>
      <c r="K29" s="80"/>
      <c r="L29" s="81"/>
      <c r="M29" s="81"/>
      <c r="N29" s="81"/>
      <c r="O29" s="81"/>
      <c r="P29" s="81"/>
      <c r="Q29" s="81"/>
      <c r="R29" s="17"/>
      <c r="U29" s="157"/>
      <c r="V29" s="132">
        <f>ROUNDUP(((M$21+(G$21*J$21))/200)*5,0)</f>
        <v>0</v>
      </c>
      <c r="W29" s="133"/>
      <c r="X29" s="134"/>
      <c r="AB29" s="19"/>
      <c r="AC29" s="19"/>
      <c r="AD29" s="19"/>
      <c r="AE29" s="19"/>
      <c r="AF29" s="19"/>
      <c r="AG29" s="19"/>
      <c r="AH29" s="19"/>
    </row>
    <row r="30" spans="1:36" s="2" customFormat="1" ht="13.5" customHeight="1">
      <c r="A30" s="126" t="s">
        <v>78</v>
      </c>
      <c r="B30" s="126"/>
      <c r="C30" s="126"/>
      <c r="D30" s="82">
        <v>0</v>
      </c>
      <c r="E30" s="83" t="s">
        <v>4</v>
      </c>
      <c r="F30" s="126" t="s">
        <v>79</v>
      </c>
      <c r="G30" s="126"/>
      <c r="H30" s="126"/>
      <c r="I30" s="84">
        <f>IF(I14&lt;35,1.75,IF(I14&lt;44,2.2,IF(I14&lt;63,3.14,IF(I14&lt;72,36,IF(I14&lt;80,40,IF(I14&lt;98,4.91,IF(I14&lt;120,60,IF(I14&lt;144,72,"ERR"))))))))</f>
        <v>2.2000000000000002</v>
      </c>
      <c r="J30" s="83" t="s">
        <v>3</v>
      </c>
      <c r="K30" s="85"/>
      <c r="U30" s="157"/>
      <c r="V30" s="144" t="s">
        <v>50</v>
      </c>
      <c r="W30" s="145"/>
      <c r="X30" s="146"/>
      <c r="AB30" s="3"/>
      <c r="AC30" s="3"/>
      <c r="AD30" s="3"/>
      <c r="AE30" s="3"/>
      <c r="AF30" s="3"/>
      <c r="AG30" s="3"/>
      <c r="AH30" s="3"/>
    </row>
    <row r="31" spans="1:36" s="4" customFormat="1" ht="12.75" customHeight="1">
      <c r="A31" s="126" t="s">
        <v>75</v>
      </c>
      <c r="B31" s="126"/>
      <c r="C31" s="126"/>
      <c r="D31" s="82">
        <v>0</v>
      </c>
      <c r="E31" s="83" t="s">
        <v>80</v>
      </c>
      <c r="F31" s="126" t="s">
        <v>81</v>
      </c>
      <c r="G31" s="126"/>
      <c r="H31" s="126"/>
      <c r="I31" s="84">
        <f>IF(I14&lt;48,24,IF(I14&lt;54,27,IF(I14&lt;72,36,IF(I14&lt;80,40,IF(I14&lt;96,48,IF(I14&lt;120,60,IF(I14&lt;144,72,"ERR")))))))</f>
        <v>24</v>
      </c>
      <c r="J31" s="83" t="s">
        <v>3</v>
      </c>
      <c r="K31" s="86" t="s">
        <v>0</v>
      </c>
      <c r="U31" s="158"/>
      <c r="V31" s="132">
        <f>ROUNDUP(((M$21+(G$21*J$21))/15),0)</f>
        <v>0</v>
      </c>
      <c r="W31" s="133"/>
      <c r="X31" s="134"/>
      <c r="AB31" s="3"/>
      <c r="AC31" s="3"/>
      <c r="AD31" s="3"/>
      <c r="AE31" s="3"/>
      <c r="AF31" s="3"/>
      <c r="AG31" s="3"/>
      <c r="AH31" s="3"/>
    </row>
    <row r="32" spans="1:36" s="2" customFormat="1" ht="12.75" customHeight="1">
      <c r="A32" s="126" t="s">
        <v>82</v>
      </c>
      <c r="B32" s="126"/>
      <c r="C32" s="126"/>
      <c r="D32" s="82">
        <v>0</v>
      </c>
      <c r="E32" s="83" t="s">
        <v>4</v>
      </c>
      <c r="F32" s="126" t="s">
        <v>83</v>
      </c>
      <c r="G32" s="126"/>
      <c r="H32" s="126"/>
      <c r="I32" s="84" t="str">
        <f>IF(I14&lt;75,"75",IF(I14&lt;90,"90",IF(I14&lt;175,"120","ERR")))</f>
        <v>75</v>
      </c>
      <c r="J32" s="83" t="s">
        <v>3</v>
      </c>
      <c r="K32" s="85" t="s">
        <v>0</v>
      </c>
      <c r="AB32" s="3"/>
      <c r="AC32" s="3"/>
      <c r="AD32" s="3"/>
      <c r="AE32" s="3"/>
      <c r="AF32" s="3"/>
      <c r="AG32" s="3"/>
      <c r="AH32" s="3"/>
    </row>
    <row r="33" spans="1:34" s="4" customFormat="1" ht="12.75" customHeight="1">
      <c r="A33" s="126" t="s">
        <v>84</v>
      </c>
      <c r="B33" s="126"/>
      <c r="C33" s="126"/>
      <c r="D33" s="87">
        <v>0</v>
      </c>
      <c r="E33" s="83" t="s">
        <v>4</v>
      </c>
      <c r="F33" s="135" t="s">
        <v>85</v>
      </c>
      <c r="G33" s="136"/>
      <c r="H33" s="137"/>
      <c r="I33" s="138" t="s">
        <v>86</v>
      </c>
      <c r="J33" s="139"/>
      <c r="K33" s="86"/>
      <c r="AB33" s="3"/>
      <c r="AC33" s="3"/>
      <c r="AD33" s="3"/>
      <c r="AE33" s="3"/>
      <c r="AF33" s="3"/>
      <c r="AG33" s="3"/>
      <c r="AH33" s="3"/>
    </row>
    <row r="34" spans="1:34" s="2" customFormat="1" ht="12.75" customHeight="1">
      <c r="A34" s="126" t="s">
        <v>87</v>
      </c>
      <c r="B34" s="126"/>
      <c r="C34" s="126"/>
      <c r="D34" s="82">
        <v>0</v>
      </c>
      <c r="E34" s="83" t="s">
        <v>4</v>
      </c>
      <c r="F34" s="126" t="s">
        <v>88</v>
      </c>
      <c r="G34" s="126"/>
      <c r="H34" s="126"/>
      <c r="I34" s="88">
        <v>0</v>
      </c>
      <c r="J34" s="83" t="s">
        <v>4</v>
      </c>
      <c r="K34" s="86" t="s">
        <v>0</v>
      </c>
      <c r="AB34" s="3"/>
      <c r="AC34" s="3"/>
      <c r="AD34" s="3"/>
      <c r="AE34" s="3"/>
      <c r="AF34" s="3"/>
      <c r="AG34" s="3"/>
      <c r="AH34" s="3"/>
    </row>
    <row r="35" spans="1:34" s="2" customFormat="1">
      <c r="A35" s="126" t="s">
        <v>89</v>
      </c>
      <c r="B35" s="126"/>
      <c r="C35" s="126"/>
      <c r="D35" s="82">
        <v>0</v>
      </c>
      <c r="E35" s="83" t="s">
        <v>4</v>
      </c>
      <c r="F35" s="126" t="s">
        <v>90</v>
      </c>
      <c r="G35" s="126"/>
      <c r="H35" s="126"/>
      <c r="I35" s="88">
        <v>0</v>
      </c>
      <c r="J35" s="83" t="s">
        <v>4</v>
      </c>
      <c r="K35" s="86" t="s">
        <v>0</v>
      </c>
      <c r="AB35" s="3"/>
      <c r="AC35" s="3"/>
      <c r="AD35" s="3"/>
      <c r="AE35" s="3"/>
      <c r="AF35" s="3"/>
      <c r="AG35" s="3"/>
      <c r="AH35" s="3"/>
    </row>
    <row r="36" spans="1:34" s="2" customFormat="1">
      <c r="A36" s="89"/>
      <c r="B36" s="89"/>
      <c r="AB36" s="3"/>
      <c r="AC36" s="1"/>
      <c r="AD36" s="3"/>
      <c r="AE36" s="3"/>
      <c r="AF36" s="3"/>
      <c r="AG36" s="3"/>
      <c r="AH36" s="3"/>
    </row>
    <row r="37" spans="1:34" s="2" customFormat="1" ht="12.75" customHeight="1">
      <c r="B37" s="90"/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AB37" s="3"/>
      <c r="AC37" s="3"/>
      <c r="AD37" s="3"/>
      <c r="AE37" s="3"/>
      <c r="AF37" s="3"/>
      <c r="AG37" s="3"/>
      <c r="AH37" s="3"/>
    </row>
    <row r="38" spans="1:34" ht="12.75" customHeight="1">
      <c r="A38" s="127" t="s">
        <v>91</v>
      </c>
      <c r="B38" s="128"/>
      <c r="C38" s="129" t="s">
        <v>92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1"/>
      <c r="P38" s="127" t="s">
        <v>93</v>
      </c>
      <c r="Q38" s="128"/>
      <c r="R38" s="129" t="s">
        <v>94</v>
      </c>
      <c r="S38" s="130"/>
      <c r="T38" s="130"/>
      <c r="U38" s="130"/>
      <c r="V38" s="130"/>
      <c r="W38" s="131"/>
      <c r="X38" s="49"/>
    </row>
    <row r="39" spans="1:34">
      <c r="A39" s="115" t="s">
        <v>95</v>
      </c>
      <c r="B39" s="93" t="s">
        <v>96</v>
      </c>
      <c r="C39" s="118" t="s">
        <v>97</v>
      </c>
      <c r="D39" s="119"/>
      <c r="E39" s="118" t="s">
        <v>98</v>
      </c>
      <c r="F39" s="119"/>
      <c r="G39" s="120" t="s">
        <v>99</v>
      </c>
      <c r="H39" s="121"/>
      <c r="I39" s="120" t="s">
        <v>100</v>
      </c>
      <c r="J39" s="121"/>
      <c r="K39" s="120" t="s">
        <v>101</v>
      </c>
      <c r="L39" s="121"/>
      <c r="M39" s="120" t="s">
        <v>102</v>
      </c>
      <c r="N39" s="121"/>
      <c r="P39" s="115" t="s">
        <v>103</v>
      </c>
      <c r="Q39" s="94" t="s">
        <v>104</v>
      </c>
      <c r="R39" s="114">
        <v>500</v>
      </c>
      <c r="S39" s="114"/>
      <c r="T39" s="114">
        <v>650</v>
      </c>
      <c r="U39" s="114"/>
      <c r="V39" s="114">
        <v>800</v>
      </c>
      <c r="W39" s="114"/>
      <c r="X39" s="49"/>
    </row>
    <row r="40" spans="1:34">
      <c r="A40" s="116"/>
      <c r="B40" s="95">
        <v>0.5</v>
      </c>
      <c r="C40" s="108">
        <v>55</v>
      </c>
      <c r="D40" s="109"/>
      <c r="E40" s="110">
        <v>45</v>
      </c>
      <c r="F40" s="109"/>
      <c r="G40" s="110">
        <v>29</v>
      </c>
      <c r="H40" s="109"/>
      <c r="I40" s="110" t="s">
        <v>105</v>
      </c>
      <c r="J40" s="109"/>
      <c r="K40" s="110" t="s">
        <v>105</v>
      </c>
      <c r="L40" s="109"/>
      <c r="M40" s="110" t="s">
        <v>105</v>
      </c>
      <c r="N40" s="109"/>
      <c r="P40" s="122"/>
      <c r="Q40" s="96">
        <v>200</v>
      </c>
      <c r="R40" s="107" t="s">
        <v>106</v>
      </c>
      <c r="S40" s="107"/>
      <c r="T40" s="107">
        <v>1</v>
      </c>
      <c r="U40" s="107"/>
      <c r="V40" s="107" t="s">
        <v>107</v>
      </c>
      <c r="W40" s="107"/>
      <c r="X40" s="49"/>
    </row>
    <row r="41" spans="1:34">
      <c r="A41" s="116"/>
      <c r="B41" s="95">
        <v>0.75</v>
      </c>
      <c r="C41" s="108">
        <v>67</v>
      </c>
      <c r="D41" s="109"/>
      <c r="E41" s="110">
        <v>58</v>
      </c>
      <c r="F41" s="109"/>
      <c r="G41" s="110">
        <v>47</v>
      </c>
      <c r="H41" s="109"/>
      <c r="I41" s="110">
        <v>31</v>
      </c>
      <c r="J41" s="109"/>
      <c r="K41" s="110" t="s">
        <v>105</v>
      </c>
      <c r="L41" s="109"/>
      <c r="M41" s="110" t="s">
        <v>105</v>
      </c>
      <c r="N41" s="109"/>
      <c r="P41" s="122"/>
      <c r="Q41" s="96">
        <v>250</v>
      </c>
      <c r="R41" s="107">
        <v>1.5</v>
      </c>
      <c r="S41" s="107"/>
      <c r="T41" s="107">
        <v>1.5</v>
      </c>
      <c r="U41" s="107"/>
      <c r="V41" s="107" t="s">
        <v>107</v>
      </c>
      <c r="W41" s="107"/>
      <c r="X41" s="49"/>
    </row>
    <row r="42" spans="1:34">
      <c r="A42" s="116"/>
      <c r="B42" s="95">
        <v>1</v>
      </c>
      <c r="C42" s="108">
        <v>85</v>
      </c>
      <c r="D42" s="109"/>
      <c r="E42" s="110">
        <v>76</v>
      </c>
      <c r="F42" s="109"/>
      <c r="G42" s="110">
        <v>65</v>
      </c>
      <c r="H42" s="109"/>
      <c r="I42" s="110">
        <v>50</v>
      </c>
      <c r="J42" s="109"/>
      <c r="K42" s="110">
        <v>27</v>
      </c>
      <c r="L42" s="109"/>
      <c r="M42" s="110" t="s">
        <v>105</v>
      </c>
      <c r="N42" s="109"/>
      <c r="P42" s="122"/>
      <c r="Q42" s="96">
        <v>350</v>
      </c>
      <c r="R42" s="107">
        <v>2</v>
      </c>
      <c r="S42" s="107"/>
      <c r="T42" s="107">
        <v>1.75</v>
      </c>
      <c r="U42" s="107"/>
      <c r="V42" s="107">
        <v>1</v>
      </c>
      <c r="W42" s="107"/>
      <c r="X42" s="49"/>
    </row>
    <row r="43" spans="1:34">
      <c r="A43" s="116"/>
      <c r="B43" s="95">
        <v>1.5</v>
      </c>
      <c r="C43" s="108">
        <v>97</v>
      </c>
      <c r="D43" s="109"/>
      <c r="E43" s="110">
        <v>90</v>
      </c>
      <c r="F43" s="109"/>
      <c r="G43" s="110">
        <v>80</v>
      </c>
      <c r="H43" s="109"/>
      <c r="I43" s="110">
        <v>67</v>
      </c>
      <c r="J43" s="109"/>
      <c r="K43" s="110">
        <v>50</v>
      </c>
      <c r="L43" s="109"/>
      <c r="M43" s="110">
        <v>10</v>
      </c>
      <c r="N43" s="109"/>
      <c r="P43" s="122"/>
      <c r="Q43" s="96">
        <v>400</v>
      </c>
      <c r="R43" s="107">
        <v>2.5</v>
      </c>
      <c r="S43" s="107"/>
      <c r="T43" s="107">
        <v>2</v>
      </c>
      <c r="U43" s="107"/>
      <c r="V43" s="107">
        <v>1.25</v>
      </c>
      <c r="W43" s="107"/>
      <c r="X43" s="49"/>
    </row>
    <row r="44" spans="1:34" ht="12.75" customHeight="1">
      <c r="A44" s="116"/>
      <c r="B44" s="95">
        <v>2</v>
      </c>
      <c r="C44" s="108">
        <v>116</v>
      </c>
      <c r="D44" s="109"/>
      <c r="E44" s="110">
        <v>111</v>
      </c>
      <c r="F44" s="109"/>
      <c r="G44" s="110">
        <v>99</v>
      </c>
      <c r="H44" s="109"/>
      <c r="I44" s="110">
        <v>85</v>
      </c>
      <c r="J44" s="109"/>
      <c r="K44" s="110">
        <v>70</v>
      </c>
      <c r="L44" s="109"/>
      <c r="M44" s="110">
        <v>51</v>
      </c>
      <c r="N44" s="109"/>
      <c r="P44" s="123"/>
      <c r="Q44" s="111" t="s">
        <v>108</v>
      </c>
      <c r="R44" s="112"/>
      <c r="S44" s="112"/>
      <c r="T44" s="112"/>
      <c r="U44" s="112"/>
      <c r="V44" s="112"/>
      <c r="W44" s="113"/>
      <c r="X44" s="49"/>
    </row>
    <row r="45" spans="1:34">
      <c r="A45" s="116"/>
      <c r="B45" s="95">
        <v>2.5</v>
      </c>
      <c r="C45" s="105">
        <v>109</v>
      </c>
      <c r="D45" s="106"/>
      <c r="E45" s="106">
        <v>109</v>
      </c>
      <c r="F45" s="106"/>
      <c r="G45" s="106">
        <v>104</v>
      </c>
      <c r="H45" s="106"/>
      <c r="I45" s="106">
        <v>95</v>
      </c>
      <c r="J45" s="106"/>
      <c r="K45" s="106">
        <v>84</v>
      </c>
      <c r="L45" s="106"/>
      <c r="M45" s="106">
        <v>69</v>
      </c>
      <c r="N45" s="106"/>
      <c r="P45" s="97"/>
      <c r="Q45" s="97"/>
      <c r="R45" s="97"/>
      <c r="S45" s="97"/>
      <c r="T45" s="97"/>
      <c r="U45" s="97"/>
      <c r="V45" s="97"/>
      <c r="W45" s="97"/>
      <c r="X45" s="49"/>
    </row>
    <row r="46" spans="1:34">
      <c r="A46" s="116"/>
      <c r="B46" s="124" t="s">
        <v>109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</row>
    <row r="47" spans="1:34">
      <c r="A47" s="117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</row>
    <row r="48" spans="1:34" s="54" customFormat="1" ht="18.75" customHeight="1">
      <c r="A48" s="98"/>
      <c r="B48" s="99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AB48" s="101"/>
      <c r="AC48" s="101"/>
      <c r="AD48" s="101"/>
      <c r="AE48" s="101"/>
      <c r="AF48" s="101"/>
      <c r="AG48" s="101"/>
      <c r="AH48" s="101"/>
    </row>
    <row r="49" spans="2:10" ht="12.75" customHeight="1"/>
    <row r="50" spans="2:10" ht="12.75" customHeight="1"/>
    <row r="51" spans="2:10" ht="12.75" customHeight="1"/>
    <row r="52" spans="2:10" ht="12.75" customHeight="1"/>
    <row r="53" spans="2:10" ht="12.75" customHeight="1"/>
    <row r="55" spans="2:10" ht="12.75" customHeight="1"/>
    <row r="57" spans="2:10">
      <c r="B57" s="102"/>
      <c r="C57" s="102"/>
      <c r="D57" s="102"/>
      <c r="E57" s="102"/>
      <c r="F57" s="102"/>
      <c r="G57" s="102"/>
      <c r="H57" s="102"/>
      <c r="I57" s="102"/>
      <c r="J57" s="102"/>
    </row>
    <row r="58" spans="2:10">
      <c r="B58" s="102"/>
      <c r="C58" s="102"/>
      <c r="D58" s="102"/>
      <c r="E58" s="102"/>
      <c r="F58" s="102"/>
      <c r="G58" s="102"/>
      <c r="H58" s="102"/>
      <c r="I58" s="102"/>
      <c r="J58" s="102"/>
    </row>
    <row r="59" spans="2:10">
      <c r="B59" s="104"/>
      <c r="C59" s="104"/>
      <c r="D59" s="104"/>
      <c r="E59" s="104"/>
      <c r="F59" s="104"/>
      <c r="G59" s="104"/>
      <c r="H59" s="104"/>
      <c r="I59" s="102"/>
      <c r="J59" s="102"/>
    </row>
    <row r="60" spans="2:10">
      <c r="B60" s="102"/>
      <c r="C60" s="102"/>
      <c r="D60" s="102"/>
      <c r="E60" s="102"/>
      <c r="F60" s="102"/>
      <c r="G60" s="102"/>
      <c r="H60" s="102"/>
      <c r="I60" s="102"/>
      <c r="J60" s="102"/>
    </row>
  </sheetData>
  <mergeCells count="229">
    <mergeCell ref="A2:H2"/>
    <mergeCell ref="A3:C3"/>
    <mergeCell ref="D3:F3"/>
    <mergeCell ref="G3:I3"/>
    <mergeCell ref="J3:L3"/>
    <mergeCell ref="M3:O3"/>
    <mergeCell ref="P3:R3"/>
    <mergeCell ref="S3:U3"/>
    <mergeCell ref="V3:X3"/>
    <mergeCell ref="AF3:AH3"/>
    <mergeCell ref="A4:C4"/>
    <mergeCell ref="D4:F4"/>
    <mergeCell ref="G4:I4"/>
    <mergeCell ref="J4:L4"/>
    <mergeCell ref="M4:O4"/>
    <mergeCell ref="P4:R4"/>
    <mergeCell ref="S4:U4"/>
    <mergeCell ref="V4:X4"/>
    <mergeCell ref="A6:C6"/>
    <mergeCell ref="D6:F6"/>
    <mergeCell ref="G6:I6"/>
    <mergeCell ref="J6:L6"/>
    <mergeCell ref="M6:O6"/>
    <mergeCell ref="P6:R6"/>
    <mergeCell ref="S6:U6"/>
    <mergeCell ref="V6:X6"/>
    <mergeCell ref="S7:U7"/>
    <mergeCell ref="V7:W7"/>
    <mergeCell ref="A7:C7"/>
    <mergeCell ref="D7:F7"/>
    <mergeCell ref="G7:I7"/>
    <mergeCell ref="J7:L7"/>
    <mergeCell ref="M7:O7"/>
    <mergeCell ref="P7:R7"/>
    <mergeCell ref="A13:B14"/>
    <mergeCell ref="C13:E13"/>
    <mergeCell ref="AD10:AE10"/>
    <mergeCell ref="A11:B11"/>
    <mergeCell ref="C11:E11"/>
    <mergeCell ref="F11:H11"/>
    <mergeCell ref="I11:K11"/>
    <mergeCell ref="L11:N11"/>
    <mergeCell ref="O11:Q11"/>
    <mergeCell ref="U11:X11"/>
    <mergeCell ref="F13:H13"/>
    <mergeCell ref="I13:J13"/>
    <mergeCell ref="K13:L13"/>
    <mergeCell ref="M13:O13"/>
    <mergeCell ref="P13:Q13"/>
    <mergeCell ref="U13:X13"/>
    <mergeCell ref="C14:E14"/>
    <mergeCell ref="AB9:AC9"/>
    <mergeCell ref="AD9:AE9"/>
    <mergeCell ref="A10:B10"/>
    <mergeCell ref="C10:E10"/>
    <mergeCell ref="F10:H10"/>
    <mergeCell ref="I10:K10"/>
    <mergeCell ref="L10:N10"/>
    <mergeCell ref="O10:Q10"/>
    <mergeCell ref="U10:X10"/>
    <mergeCell ref="AB10:AC10"/>
    <mergeCell ref="A9:B9"/>
    <mergeCell ref="C9:E9"/>
    <mergeCell ref="F9:H9"/>
    <mergeCell ref="I9:K9"/>
    <mergeCell ref="L9:N9"/>
    <mergeCell ref="O9:Q9"/>
    <mergeCell ref="U16:X16"/>
    <mergeCell ref="U17:X17"/>
    <mergeCell ref="T9:T18"/>
    <mergeCell ref="U9:X9"/>
    <mergeCell ref="U14:X14"/>
    <mergeCell ref="G15:H15"/>
    <mergeCell ref="U15:X15"/>
    <mergeCell ref="U12:X12"/>
    <mergeCell ref="S21:U21"/>
    <mergeCell ref="V21:X21"/>
    <mergeCell ref="F14:H14"/>
    <mergeCell ref="I14:J14"/>
    <mergeCell ref="K14:L14"/>
    <mergeCell ref="M14:N14"/>
    <mergeCell ref="S23:U23"/>
    <mergeCell ref="V23:X23"/>
    <mergeCell ref="U18:X18"/>
    <mergeCell ref="A19:H19"/>
    <mergeCell ref="A20:C20"/>
    <mergeCell ref="D20:F20"/>
    <mergeCell ref="G20:I20"/>
    <mergeCell ref="J20:L20"/>
    <mergeCell ref="M20:O20"/>
    <mergeCell ref="P20:R20"/>
    <mergeCell ref="S20:U20"/>
    <mergeCell ref="V20:X20"/>
    <mergeCell ref="A23:C23"/>
    <mergeCell ref="D23:F23"/>
    <mergeCell ref="G23:I23"/>
    <mergeCell ref="J23:L23"/>
    <mergeCell ref="M23:O23"/>
    <mergeCell ref="P23:R23"/>
    <mergeCell ref="A21:C21"/>
    <mergeCell ref="D21:F21"/>
    <mergeCell ref="G21:I21"/>
    <mergeCell ref="J21:L21"/>
    <mergeCell ref="M21:O21"/>
    <mergeCell ref="P21:R21"/>
    <mergeCell ref="F27:H27"/>
    <mergeCell ref="I27:K27"/>
    <mergeCell ref="L27:N27"/>
    <mergeCell ref="O27:Q27"/>
    <mergeCell ref="AG24:AH24"/>
    <mergeCell ref="AI24:AJ24"/>
    <mergeCell ref="AG25:AH25"/>
    <mergeCell ref="AI25:AJ25"/>
    <mergeCell ref="A26:B26"/>
    <mergeCell ref="C26:E26"/>
    <mergeCell ref="F26:H26"/>
    <mergeCell ref="I26:K26"/>
    <mergeCell ref="L26:N26"/>
    <mergeCell ref="O26:Q26"/>
    <mergeCell ref="A24:C24"/>
    <mergeCell ref="D24:F24"/>
    <mergeCell ref="G24:I24"/>
    <mergeCell ref="J24:L24"/>
    <mergeCell ref="M24:O24"/>
    <mergeCell ref="P24:R24"/>
    <mergeCell ref="S24:U24"/>
    <mergeCell ref="V24:W24"/>
    <mergeCell ref="V28:X28"/>
    <mergeCell ref="AE28:AF28"/>
    <mergeCell ref="AG28:AH28"/>
    <mergeCell ref="AI28:AJ28"/>
    <mergeCell ref="V29:X29"/>
    <mergeCell ref="A30:C30"/>
    <mergeCell ref="F30:H30"/>
    <mergeCell ref="V30:X30"/>
    <mergeCell ref="V27:X27"/>
    <mergeCell ref="AE27:AF27"/>
    <mergeCell ref="AG27:AH27"/>
    <mergeCell ref="AI27:AJ27"/>
    <mergeCell ref="A28:B28"/>
    <mergeCell ref="C28:E28"/>
    <mergeCell ref="F28:H28"/>
    <mergeCell ref="I28:K28"/>
    <mergeCell ref="L28:N28"/>
    <mergeCell ref="O28:Q28"/>
    <mergeCell ref="U26:U31"/>
    <mergeCell ref="V26:X26"/>
    <mergeCell ref="AG26:AH26"/>
    <mergeCell ref="AI26:AJ26"/>
    <mergeCell ref="A27:B27"/>
    <mergeCell ref="C27:E27"/>
    <mergeCell ref="A34:C34"/>
    <mergeCell ref="F34:H34"/>
    <mergeCell ref="A35:C35"/>
    <mergeCell ref="F35:H35"/>
    <mergeCell ref="A38:B38"/>
    <mergeCell ref="C38:N38"/>
    <mergeCell ref="A31:C31"/>
    <mergeCell ref="F31:H31"/>
    <mergeCell ref="V31:X31"/>
    <mergeCell ref="A32:C32"/>
    <mergeCell ref="F32:H32"/>
    <mergeCell ref="A33:C33"/>
    <mergeCell ref="F33:H33"/>
    <mergeCell ref="I33:J33"/>
    <mergeCell ref="P38:Q38"/>
    <mergeCell ref="R38:W38"/>
    <mergeCell ref="A39:A47"/>
    <mergeCell ref="C39:D39"/>
    <mergeCell ref="E39:F39"/>
    <mergeCell ref="G39:H39"/>
    <mergeCell ref="I39:J39"/>
    <mergeCell ref="K39:L39"/>
    <mergeCell ref="M39:N39"/>
    <mergeCell ref="P39:P44"/>
    <mergeCell ref="R39:S39"/>
    <mergeCell ref="C41:D41"/>
    <mergeCell ref="E41:F41"/>
    <mergeCell ref="G41:H41"/>
    <mergeCell ref="I41:J41"/>
    <mergeCell ref="K41:L41"/>
    <mergeCell ref="M41:N41"/>
    <mergeCell ref="R41:S41"/>
    <mergeCell ref="B46:N47"/>
    <mergeCell ref="T39:U39"/>
    <mergeCell ref="V39:W39"/>
    <mergeCell ref="C40:D40"/>
    <mergeCell ref="E40:F40"/>
    <mergeCell ref="G40:H40"/>
    <mergeCell ref="I40:J40"/>
    <mergeCell ref="K40:L40"/>
    <mergeCell ref="M40:N40"/>
    <mergeCell ref="R40:S40"/>
    <mergeCell ref="T40:U40"/>
    <mergeCell ref="V40:W40"/>
    <mergeCell ref="T41:U41"/>
    <mergeCell ref="V41:W41"/>
    <mergeCell ref="C42:D42"/>
    <mergeCell ref="E42:F42"/>
    <mergeCell ref="G42:H42"/>
    <mergeCell ref="I42:J42"/>
    <mergeCell ref="K42:L42"/>
    <mergeCell ref="M42:N42"/>
    <mergeCell ref="R42:S42"/>
    <mergeCell ref="T42:U42"/>
    <mergeCell ref="V42:W42"/>
    <mergeCell ref="V43:W43"/>
    <mergeCell ref="C44:D44"/>
    <mergeCell ref="E44:F44"/>
    <mergeCell ref="G44:H44"/>
    <mergeCell ref="I44:J44"/>
    <mergeCell ref="K44:L44"/>
    <mergeCell ref="M44:N44"/>
    <mergeCell ref="Q44:W44"/>
    <mergeCell ref="C43:D43"/>
    <mergeCell ref="E43:F43"/>
    <mergeCell ref="G43:H43"/>
    <mergeCell ref="I43:J43"/>
    <mergeCell ref="K43:L43"/>
    <mergeCell ref="M43:N43"/>
    <mergeCell ref="B59:H59"/>
    <mergeCell ref="C45:D45"/>
    <mergeCell ref="E45:F45"/>
    <mergeCell ref="G45:H45"/>
    <mergeCell ref="I45:J45"/>
    <mergeCell ref="K45:L45"/>
    <mergeCell ref="M45:N45"/>
    <mergeCell ref="R43:S43"/>
    <mergeCell ref="T43:U43"/>
  </mergeCells>
  <pageMargins left="0.75" right="0.75" top="1" bottom="1" header="0.5" footer="0.5"/>
  <pageSetup orientation="portrait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POOL CALCULATION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David</cp:lastModifiedBy>
  <cp:lastPrinted>2015-08-20T17:32:00Z</cp:lastPrinted>
  <dcterms:created xsi:type="dcterms:W3CDTF">2011-04-30T00:44:03Z</dcterms:created>
  <dcterms:modified xsi:type="dcterms:W3CDTF">2016-07-13T15:52:14Z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