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Electrical" sheetId="2" state="visible" r:id="rId4"/>
  </sheets>
  <definedNames>
    <definedName function="false" hidden="false" localSheetId="0" name="_xlnm.Print_Area" vbProcedure="false">sheet1!#ref!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<sst xmlns="http://schemas.openxmlformats.org/spreadsheetml/2006/main" count="84" uniqueCount="46">
  <si>
    <t xml:space="preserve">Rate</t>
  </si>
  <si>
    <t xml:space="preserve">Work Completed</t>
  </si>
  <si>
    <t xml:space="preserve">Program/Schematic Design Phase</t>
  </si>
  <si>
    <t xml:space="preserve">Design Development Phase</t>
  </si>
  <si>
    <t xml:space="preserve">Construction Document Phase</t>
  </si>
  <si>
    <t xml:space="preserve">Bidding and Contract Phase</t>
  </si>
  <si>
    <t xml:space="preserve">Construction Phase</t>
  </si>
  <si>
    <t xml:space="preserve">Construction Close Out Phase</t>
  </si>
  <si>
    <t xml:space="preserve">One Year Warranty Inspection</t>
  </si>
  <si>
    <t xml:space="preserve">Re-Reimbursable expense - City Blueprint</t>
  </si>
  <si>
    <t xml:space="preserve">Subtotal</t>
  </si>
  <si>
    <t xml:space="preserve">Less Previously invoiced</t>
  </si>
  <si>
    <t xml:space="preserve">New Amount Due</t>
  </si>
  <si>
    <t xml:space="preserve">Size</t>
  </si>
  <si>
    <t xml:space="preserve">Length</t>
  </si>
  <si>
    <t xml:space="preserve">Labor Hrs</t>
  </si>
  <si>
    <t xml:space="preserve">Material/CLF</t>
  </si>
  <si>
    <t xml:space="preserve">Labor/hr</t>
  </si>
  <si>
    <t xml:space="preserve">Material Cost</t>
  </si>
  <si>
    <t xml:space="preserve">Labor HRs</t>
  </si>
  <si>
    <t xml:space="preserve">MiniSp</t>
  </si>
  <si>
    <t xml:space="preserve">Wire</t>
  </si>
  <si>
    <t xml:space="preserve">#6</t>
  </si>
  <si>
    <t xml:space="preserve">Conduit</t>
  </si>
  <si>
    <t xml:space="preserve">1"</t>
  </si>
  <si>
    <t xml:space="preserve">RTU#1</t>
  </si>
  <si>
    <t xml:space="preserve">2/0</t>
  </si>
  <si>
    <t xml:space="preserve">2"</t>
  </si>
  <si>
    <t xml:space="preserve">AHU#2</t>
  </si>
  <si>
    <t xml:space="preserve">#4</t>
  </si>
  <si>
    <t xml:space="preserve">1.25"</t>
  </si>
  <si>
    <t xml:space="preserve">RTU#2</t>
  </si>
  <si>
    <t xml:space="preserve">4/0</t>
  </si>
  <si>
    <t xml:space="preserve">2.5</t>
  </si>
  <si>
    <t xml:space="preserve">AHU#1</t>
  </si>
  <si>
    <t xml:space="preserve">#2</t>
  </si>
  <si>
    <t xml:space="preserve">1.5</t>
  </si>
  <si>
    <t xml:space="preserve">Wire CLF = 100 FT</t>
  </si>
  <si>
    <t xml:space="preserve">Conduit = LF</t>
  </si>
  <si>
    <t xml:space="preserve">Disconnects</t>
  </si>
  <si>
    <t xml:space="preserve">40 Amp</t>
  </si>
  <si>
    <t xml:space="preserve">1 Phase</t>
  </si>
  <si>
    <t xml:space="preserve">150 Amp</t>
  </si>
  <si>
    <t xml:space="preserve">3 Phase</t>
  </si>
  <si>
    <t xml:space="preserve">60 Amp</t>
  </si>
  <si>
    <t xml:space="preserve">Breakers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</si>
</sst>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%"/>
    <numFmt numFmtId="166" formatCode="\$#,##0.00"/>
    <numFmt numFmtId="167" formatCode="#,##0"/>
    <numFmt numFmtId="168" formatCode="[$$-409]#,##0.00;[RED]\-[$$-409]#,##0.00"/>
    <numFmt numFmtId="169" formatCode="@"/>
    <numFmt numFmtId="170" formatCode="#,##0.0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theme="1"/>
      <name val="Arial"/>
      <family val="2"/>
      <charset val="1"/>
    </font>
    <font>
      <sz val="12"/>
      <color theme="1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2013 - 2022 Theme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6" activeCellId="0" sqref="E16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55.29"/>
    <col collapsed="false" customWidth="true" hidden="false" outlineLevel="0" max="2" min="2" style="2" width="14"/>
    <col collapsed="false" customWidth="true" hidden="false" outlineLevel="0" max="3" min="3" style="3" width="17.57"/>
    <col collapsed="false" customWidth="true" hidden="false" outlineLevel="0" max="4" min="4" style="2" width="22.42"/>
    <col collapsed="false" customWidth="true" hidden="false" outlineLevel="0" max="5" min="5" style="3" width="17.57"/>
    <col collapsed="false" customWidth="true" hidden="false" outlineLevel="0" max="6" min="6" style="1" width="10.14"/>
    <col collapsed="false" customWidth="true" hidden="false" outlineLevel="0" max="7" min="7" style="1" width="19.71"/>
    <col collapsed="false" customWidth="true" hidden="false" outlineLevel="0" max="8" min="8" style="1" width="8.57"/>
    <col collapsed="false" customWidth="true" hidden="false" outlineLevel="0" max="9" min="9" style="1" width="35.71"/>
    <col collapsed="false" customWidth="true" hidden="false" outlineLevel="0" max="10" min="10" style="1" width="12.57"/>
    <col collapsed="false" customWidth="true" hidden="false" outlineLevel="0" max="11" min="11" style="1" width="43.42"/>
    <col collapsed="false" customWidth="false" hidden="false" outlineLevel="0" max="16384" min="12" style="1" width="9.14"/>
  </cols>
  <sheetData>
    <row r="1" customFormat="false" ht="17.35" hidden="false" customHeight="false" outlineLevel="0" collapsed="false">
      <c r="A1" s="4"/>
      <c r="B1" s="5"/>
      <c r="C1" s="6" t="s">
        <v>0</v>
      </c>
      <c r="D1" s="5" t="s">
        <v>1</v>
      </c>
      <c r="E1" s="6"/>
      <c r="F1" s="4"/>
      <c r="G1" s="4"/>
      <c r="O1" s="7"/>
      <c r="P1" s="8"/>
    </row>
    <row r="2" customFormat="false" ht="17.35" hidden="false" customHeight="false" outlineLevel="0" collapsed="false">
      <c r="A2" s="4"/>
      <c r="B2" s="5"/>
      <c r="C2" s="6" t="n">
        <v>20066.57</v>
      </c>
      <c r="D2" s="5"/>
      <c r="E2" s="6"/>
      <c r="F2" s="4"/>
      <c r="G2" s="4"/>
    </row>
    <row r="3" customFormat="false" ht="17.35" hidden="false" customHeight="false" outlineLevel="0" collapsed="false">
      <c r="A3" s="9" t="s">
        <v>2</v>
      </c>
      <c r="B3" s="5" t="n">
        <v>0.1</v>
      </c>
      <c r="C3" s="6" t="n">
        <f aca="false">C2</f>
        <v>20066.57</v>
      </c>
      <c r="D3" s="5" t="n">
        <v>1</v>
      </c>
      <c r="E3" s="6" t="n">
        <f aca="false">B3*C3*D3</f>
        <v>2006.657</v>
      </c>
      <c r="F3" s="4"/>
      <c r="G3" s="4"/>
    </row>
    <row r="4" customFormat="false" ht="17.35" hidden="false" customHeight="false" outlineLevel="0" collapsed="false">
      <c r="A4" s="9" t="s">
        <v>3</v>
      </c>
      <c r="B4" s="5" t="n">
        <v>0.15</v>
      </c>
      <c r="C4" s="6" t="n">
        <f aca="false">C2</f>
        <v>20066.57</v>
      </c>
      <c r="D4" s="5" t="n">
        <v>1</v>
      </c>
      <c r="E4" s="6" t="n">
        <f aca="false">B4*C4*D4</f>
        <v>3009.9855</v>
      </c>
      <c r="F4" s="4"/>
      <c r="G4" s="4"/>
    </row>
    <row r="5" customFormat="false" ht="17.35" hidden="false" customHeight="false" outlineLevel="0" collapsed="false">
      <c r="A5" s="9" t="s">
        <v>4</v>
      </c>
      <c r="B5" s="5" t="n">
        <v>0.3</v>
      </c>
      <c r="C5" s="6" t="n">
        <f aca="false">C2</f>
        <v>20066.57</v>
      </c>
      <c r="D5" s="5" t="n">
        <v>1</v>
      </c>
      <c r="E5" s="6" t="n">
        <f aca="false">B5*C5*D5</f>
        <v>6019.971</v>
      </c>
      <c r="F5" s="4"/>
      <c r="G5" s="4"/>
    </row>
    <row r="6" customFormat="false" ht="17.35" hidden="false" customHeight="false" outlineLevel="0" collapsed="false">
      <c r="A6" s="9" t="s">
        <v>5</v>
      </c>
      <c r="B6" s="5" t="n">
        <v>0.05</v>
      </c>
      <c r="C6" s="6" t="n">
        <f aca="false">C2</f>
        <v>20066.57</v>
      </c>
      <c r="D6" s="5" t="n">
        <v>1</v>
      </c>
      <c r="E6" s="6" t="n">
        <f aca="false">B6*C6*D6</f>
        <v>1003.3285</v>
      </c>
      <c r="F6" s="4"/>
      <c r="G6" s="4"/>
    </row>
    <row r="7" customFormat="false" ht="17.35" hidden="false" customHeight="false" outlineLevel="0" collapsed="false">
      <c r="A7" s="9" t="s">
        <v>6</v>
      </c>
      <c r="B7" s="5" t="n">
        <v>0.35</v>
      </c>
      <c r="C7" s="6" t="n">
        <f aca="false">C2</f>
        <v>20066.57</v>
      </c>
      <c r="D7" s="5" t="n">
        <v>1</v>
      </c>
      <c r="E7" s="6" t="n">
        <f aca="false">B7*C7*D7</f>
        <v>7023.2995</v>
      </c>
      <c r="F7" s="4"/>
      <c r="G7" s="4"/>
    </row>
    <row r="8" customFormat="false" ht="17.35" hidden="false" customHeight="false" outlineLevel="0" collapsed="false">
      <c r="A8" s="9" t="s">
        <v>7</v>
      </c>
      <c r="B8" s="5" t="n">
        <v>0.04</v>
      </c>
      <c r="C8" s="6" t="n">
        <f aca="false">C2</f>
        <v>20066.57</v>
      </c>
      <c r="D8" s="5" t="n">
        <v>1</v>
      </c>
      <c r="E8" s="6" t="n">
        <f aca="false">B8*C8*D8</f>
        <v>802.6628</v>
      </c>
      <c r="F8" s="4"/>
      <c r="G8" s="4"/>
    </row>
    <row r="9" customFormat="false" ht="17.35" hidden="false" customHeight="false" outlineLevel="0" collapsed="false">
      <c r="A9" s="9" t="s">
        <v>8</v>
      </c>
      <c r="B9" s="5" t="n">
        <v>0.01</v>
      </c>
      <c r="C9" s="6" t="n">
        <f aca="false">C2</f>
        <v>20066.57</v>
      </c>
      <c r="D9" s="5" t="n">
        <v>1</v>
      </c>
      <c r="E9" s="6" t="n">
        <f aca="false">B9*C9*D9</f>
        <v>200.6657</v>
      </c>
      <c r="F9" s="4"/>
      <c r="G9" s="4"/>
    </row>
    <row r="10" customFormat="false" ht="17.35" hidden="false" customHeight="false" outlineLevel="0" collapsed="false">
      <c r="A10" s="9"/>
      <c r="B10" s="5"/>
      <c r="C10" s="6"/>
      <c r="D10" s="5"/>
      <c r="E10" s="6"/>
      <c r="F10" s="4"/>
      <c r="G10" s="4"/>
    </row>
    <row r="11" customFormat="false" ht="17.35" hidden="false" customHeight="false" outlineLevel="0" collapsed="false">
      <c r="A11" s="9"/>
      <c r="B11" s="5"/>
      <c r="C11" s="6"/>
      <c r="D11" s="5"/>
      <c r="E11" s="6"/>
      <c r="F11" s="4"/>
      <c r="G11" s="4"/>
    </row>
    <row r="12" customFormat="false" ht="17.35" hidden="false" customHeight="false" outlineLevel="0" collapsed="false">
      <c r="A12" s="9" t="s">
        <v>9</v>
      </c>
      <c r="B12" s="5" t="n">
        <v>1</v>
      </c>
      <c r="C12" s="6" t="n">
        <v>125.01</v>
      </c>
      <c r="D12" s="5" t="n">
        <v>1</v>
      </c>
      <c r="E12" s="6" t="n">
        <f aca="false">B12*C12*D12</f>
        <v>125.01</v>
      </c>
      <c r="F12" s="4"/>
      <c r="G12" s="4"/>
    </row>
    <row r="13" customFormat="false" ht="17.35" hidden="false" customHeight="false" outlineLevel="0" collapsed="false">
      <c r="A13" s="9"/>
      <c r="B13" s="5"/>
      <c r="C13" s="6"/>
      <c r="D13" s="5"/>
      <c r="E13" s="6"/>
      <c r="F13" s="4"/>
      <c r="G13" s="4"/>
    </row>
    <row r="14" customFormat="false" ht="17.35" hidden="false" customHeight="false" outlineLevel="0" collapsed="false">
      <c r="A14" s="9"/>
      <c r="B14" s="5"/>
      <c r="C14" s="6"/>
      <c r="D14" s="5"/>
      <c r="E14" s="6"/>
      <c r="F14" s="4"/>
      <c r="G14" s="4"/>
    </row>
    <row r="15" customFormat="false" ht="17.35" hidden="false" customHeight="false" outlineLevel="0" collapsed="false">
      <c r="A15" s="10" t="s">
        <v>10</v>
      </c>
      <c r="B15" s="5"/>
      <c r="C15" s="6"/>
      <c r="D15" s="5"/>
      <c r="E15" s="6" t="n">
        <f aca="false">SUM(E3:E12)</f>
        <v>20191.58</v>
      </c>
      <c r="F15" s="4"/>
      <c r="G15" s="4"/>
    </row>
    <row r="16" customFormat="false" ht="17.35" hidden="false" customHeight="false" outlineLevel="0" collapsed="false">
      <c r="A16" s="10" t="s">
        <v>11</v>
      </c>
      <c r="B16" s="5"/>
      <c r="C16" s="6"/>
      <c r="D16" s="5"/>
      <c r="E16" s="11" t="n">
        <v>19990.91</v>
      </c>
      <c r="F16" s="4"/>
      <c r="G16" s="4"/>
    </row>
    <row r="17" customFormat="false" ht="17.35" hidden="false" customHeight="false" outlineLevel="0" collapsed="false">
      <c r="A17" s="10" t="s">
        <v>12</v>
      </c>
      <c r="B17" s="5"/>
      <c r="C17" s="6"/>
      <c r="D17" s="5"/>
      <c r="E17" s="6" t="n">
        <f aca="false">E15-E16</f>
        <v>200.669999999998</v>
      </c>
      <c r="F17" s="4"/>
      <c r="G17" s="4"/>
    </row>
    <row r="18" customFormat="false" ht="18" hidden="false" customHeight="false" outlineLevel="0" collapsed="false">
      <c r="A18" s="4"/>
      <c r="B18" s="5"/>
      <c r="C18" s="6"/>
      <c r="D18" s="5"/>
      <c r="E18" s="6"/>
      <c r="F18" s="4"/>
      <c r="G18" s="4"/>
    </row>
    <row r="19" customFormat="false" ht="18" hidden="false" customHeight="false" outlineLevel="0" collapsed="false">
      <c r="A19" s="4"/>
      <c r="B19" s="5"/>
      <c r="C19" s="6"/>
      <c r="D19" s="5"/>
      <c r="E19" s="6"/>
      <c r="F19" s="4"/>
      <c r="G19" s="4"/>
    </row>
    <row r="20" customFormat="false" ht="18" hidden="false" customHeight="false" outlineLevel="0" collapsed="false">
      <c r="A20" s="4"/>
      <c r="B20" s="5"/>
      <c r="C20" s="6"/>
      <c r="D20" s="5"/>
      <c r="E20" s="6"/>
      <c r="F20" s="4"/>
      <c r="G20" s="4"/>
    </row>
    <row r="21" customFormat="false" ht="18" hidden="false" customHeight="false" outlineLevel="0" collapsed="false">
      <c r="A21" s="4"/>
      <c r="B21" s="5"/>
      <c r="C21" s="6"/>
      <c r="D21" s="5"/>
      <c r="E21" s="6"/>
      <c r="F21" s="4"/>
      <c r="G21" s="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8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I29" activeCellId="0" sqref="I29"/>
    </sheetView>
  </sheetViews>
  <sheetFormatPr defaultColWidth="8.6796875" defaultRowHeight="15" customHeight="true" zeroHeight="false" outlineLevelRow="0" outlineLevelCol="0"/>
  <cols>
    <col collapsed="false" customWidth="true" hidden="false" outlineLevel="0" max="5" min="5" style="0" width="16.57"/>
    <col collapsed="false" customWidth="true" hidden="false" outlineLevel="0" max="6" min="6" style="0" width="12.57"/>
    <col collapsed="false" customWidth="true" hidden="false" outlineLevel="0" max="13" min="13" style="0" width="11.29"/>
  </cols>
  <sheetData>
    <row r="1" customFormat="false" ht="15" hidden="false" customHeight="false" outlineLevel="0" collapsed="false">
      <c r="C1" s="12" t="s">
        <v>13</v>
      </c>
      <c r="D1" s="12" t="s">
        <v>14</v>
      </c>
      <c r="E1" s="12" t="s">
        <v>15</v>
      </c>
      <c r="F1" s="12" t="s">
        <v>16</v>
      </c>
      <c r="G1" s="12" t="s">
        <v>17</v>
      </c>
      <c r="H1" s="12"/>
      <c r="I1" s="12" t="s">
        <v>18</v>
      </c>
      <c r="J1" s="12"/>
      <c r="K1" s="12" t="s">
        <v>19</v>
      </c>
      <c r="L1" s="12"/>
      <c r="M1" s="12"/>
    </row>
    <row r="2" customFormat="false" ht="15" hidden="false" customHeight="false" outlineLevel="0" collapsed="false">
      <c r="A2" s="0" t="s">
        <v>20</v>
      </c>
      <c r="B2" s="0" t="s">
        <v>21</v>
      </c>
      <c r="C2" s="13" t="s">
        <v>22</v>
      </c>
      <c r="D2" s="12" t="n">
        <f aca="false">100*4</f>
        <v>400</v>
      </c>
      <c r="E2" s="14" t="n">
        <v>1.2</v>
      </c>
      <c r="F2" s="14" t="n">
        <f aca="false">54.5*1.5</f>
        <v>81.75</v>
      </c>
      <c r="G2" s="14" t="n">
        <v>60.5</v>
      </c>
      <c r="H2" s="14"/>
      <c r="I2" s="14" t="n">
        <f aca="false">(D2/100)*F2*0.15</f>
        <v>49.05</v>
      </c>
      <c r="J2" s="14"/>
      <c r="K2" s="14" t="n">
        <f aca="false">(E2*(D2/100))</f>
        <v>4.8</v>
      </c>
      <c r="L2" s="12"/>
      <c r="M2" s="15" t="n">
        <f aca="false">I2+I3+I16+I24+(G2*(K2+K3+K16+K24))</f>
        <v>2703.7</v>
      </c>
    </row>
    <row r="3" customFormat="false" ht="15" hidden="false" customHeight="false" outlineLevel="0" collapsed="false">
      <c r="A3" s="0" t="s">
        <v>20</v>
      </c>
      <c r="B3" s="13" t="s">
        <v>23</v>
      </c>
      <c r="C3" s="13" t="s">
        <v>24</v>
      </c>
      <c r="D3" s="12" t="n">
        <f aca="false">100</f>
        <v>100</v>
      </c>
      <c r="E3" s="14" t="n">
        <v>0.1</v>
      </c>
      <c r="F3" s="14" t="n">
        <f aca="false">4.38*1.5</f>
        <v>6.57</v>
      </c>
      <c r="G3" s="14" t="n">
        <v>60.5</v>
      </c>
      <c r="H3" s="14"/>
      <c r="I3" s="14" t="n">
        <f aca="false">D3*F3*1.5</f>
        <v>985.5</v>
      </c>
      <c r="J3" s="14"/>
      <c r="K3" s="14" t="n">
        <f aca="false">(E3*D3)</f>
        <v>10</v>
      </c>
      <c r="L3" s="12"/>
      <c r="M3" s="15"/>
    </row>
    <row r="4" customFormat="false" ht="15" hidden="false" customHeight="false" outlineLevel="0" collapsed="false">
      <c r="A4" s="0" t="s">
        <v>25</v>
      </c>
      <c r="B4" s="0" t="s">
        <v>21</v>
      </c>
      <c r="C4" s="13" t="s">
        <v>26</v>
      </c>
      <c r="D4" s="12" t="n">
        <f aca="false">40*5</f>
        <v>200</v>
      </c>
      <c r="E4" s="14" t="n">
        <v>2.759</v>
      </c>
      <c r="F4" s="14" t="n">
        <f aca="false">265*1.5</f>
        <v>397.5</v>
      </c>
      <c r="G4" s="14" t="n">
        <v>60.5</v>
      </c>
      <c r="H4" s="14"/>
      <c r="I4" s="14" t="n">
        <f aca="false">(D4/100)*F4*1.5</f>
        <v>1192.5</v>
      </c>
      <c r="J4" s="14"/>
      <c r="K4" s="14" t="n">
        <f aca="false">(E4*(D4/100))</f>
        <v>5.518</v>
      </c>
      <c r="L4" s="12"/>
      <c r="M4" s="15" t="n">
        <f aca="false">I4+I5+I17+I25+(G2*(K4+K5+K17+K25))</f>
        <v>4942.929</v>
      </c>
    </row>
    <row r="5" customFormat="false" ht="15" hidden="false" customHeight="false" outlineLevel="0" collapsed="false">
      <c r="A5" s="0" t="s">
        <v>25</v>
      </c>
      <c r="B5" s="13" t="s">
        <v>23</v>
      </c>
      <c r="C5" s="13" t="s">
        <v>27</v>
      </c>
      <c r="D5" s="12" t="n">
        <f aca="false">40</f>
        <v>40</v>
      </c>
      <c r="E5" s="14" t="n">
        <v>0.133</v>
      </c>
      <c r="F5" s="14" t="n">
        <f aca="false">9.7*1.5</f>
        <v>14.55</v>
      </c>
      <c r="G5" s="14" t="n">
        <v>60.5</v>
      </c>
      <c r="H5" s="14"/>
      <c r="I5" s="14" t="n">
        <f aca="false">(D5/100)*F5*1.5</f>
        <v>8.73</v>
      </c>
      <c r="J5" s="14"/>
      <c r="K5" s="14" t="n">
        <f aca="false">(E5*D5)</f>
        <v>5.32</v>
      </c>
      <c r="L5" s="12"/>
      <c r="M5" s="15"/>
    </row>
    <row r="6" customFormat="false" ht="15" hidden="false" customHeight="false" outlineLevel="0" collapsed="false">
      <c r="A6" s="0" t="s">
        <v>28</v>
      </c>
      <c r="B6" s="0" t="s">
        <v>21</v>
      </c>
      <c r="C6" s="13" t="s">
        <v>29</v>
      </c>
      <c r="D6" s="12" t="n">
        <f aca="false">D7*4</f>
        <v>720</v>
      </c>
      <c r="E6" s="14" t="n">
        <v>1.509</v>
      </c>
      <c r="F6" s="14" t="n">
        <f aca="false">86.5*1.5</f>
        <v>129.75</v>
      </c>
      <c r="G6" s="14" t="n">
        <v>60.5</v>
      </c>
      <c r="H6" s="14"/>
      <c r="I6" s="14" t="n">
        <f aca="false">(D6/100)*F6*1.5</f>
        <v>1401.3</v>
      </c>
      <c r="J6" s="14"/>
      <c r="K6" s="14" t="n">
        <f aca="false">(E6*(D6/100))</f>
        <v>10.8648</v>
      </c>
      <c r="L6" s="12"/>
      <c r="M6" s="15" t="n">
        <f aca="false">I6+I7+I18+I26+(G2*(K6+K7+K18+K26))</f>
        <v>4165.6004</v>
      </c>
    </row>
    <row r="7" customFormat="false" ht="15" hidden="false" customHeight="false" outlineLevel="0" collapsed="false">
      <c r="A7" s="0" t="s">
        <v>28</v>
      </c>
      <c r="B7" s="13" t="s">
        <v>23</v>
      </c>
      <c r="C7" s="13" t="s">
        <v>30</v>
      </c>
      <c r="D7" s="12" t="n">
        <v>180</v>
      </c>
      <c r="E7" s="14" t="n">
        <v>0.114</v>
      </c>
      <c r="F7" s="14" t="n">
        <f aca="false">5.9*1.5</f>
        <v>8.85</v>
      </c>
      <c r="G7" s="14" t="n">
        <v>60.5</v>
      </c>
      <c r="H7" s="14"/>
      <c r="I7" s="14" t="n">
        <f aca="false">(D7/100)*F7*1.5</f>
        <v>23.895</v>
      </c>
      <c r="J7" s="14"/>
      <c r="K7" s="14" t="n">
        <f aca="false">(E7*D7)</f>
        <v>20.52</v>
      </c>
      <c r="L7" s="12"/>
      <c r="M7" s="15"/>
    </row>
    <row r="8" customFormat="false" ht="15" hidden="false" customHeight="false" outlineLevel="0" collapsed="false">
      <c r="A8" s="0" t="s">
        <v>31</v>
      </c>
      <c r="B8" s="0" t="s">
        <v>21</v>
      </c>
      <c r="C8" s="13" t="s">
        <v>32</v>
      </c>
      <c r="D8" s="12" t="n">
        <f aca="false">D9*5</f>
        <v>1125</v>
      </c>
      <c r="E8" s="14" t="n">
        <v>3.636</v>
      </c>
      <c r="F8" s="14" t="n">
        <v>420</v>
      </c>
      <c r="G8" s="14" t="n">
        <v>60.5</v>
      </c>
      <c r="H8" s="14"/>
      <c r="I8" s="14" t="n">
        <f aca="false">(D8/100)*F8*1.5</f>
        <v>7087.5</v>
      </c>
      <c r="J8" s="14"/>
      <c r="K8" s="14" t="n">
        <f aca="false">(E8*(D8/100))</f>
        <v>40.905</v>
      </c>
      <c r="L8" s="12"/>
      <c r="M8" s="15" t="n">
        <f aca="false">I8+I9+I19+I27+(G2*(K8+K9+K19+K27))</f>
        <v>14907.75875</v>
      </c>
    </row>
    <row r="9" customFormat="false" ht="15" hidden="false" customHeight="false" outlineLevel="0" collapsed="false">
      <c r="A9" s="0" t="s">
        <v>31</v>
      </c>
      <c r="B9" s="13" t="s">
        <v>23</v>
      </c>
      <c r="C9" s="13" t="s">
        <v>33</v>
      </c>
      <c r="D9" s="12" t="n">
        <f aca="false">225</f>
        <v>225</v>
      </c>
      <c r="E9" s="14" t="n">
        <v>0.16</v>
      </c>
      <c r="F9" s="14" t="n">
        <f aca="false">16.1*1.5</f>
        <v>24.15</v>
      </c>
      <c r="G9" s="14" t="n">
        <v>60.5</v>
      </c>
      <c r="H9" s="14"/>
      <c r="I9" s="14" t="n">
        <f aca="false">(D9/100)*F9*1.5</f>
        <v>81.50625</v>
      </c>
      <c r="J9" s="14"/>
      <c r="K9" s="14" t="n">
        <f aca="false">(E9*D9)</f>
        <v>36</v>
      </c>
      <c r="L9" s="12"/>
      <c r="M9" s="15"/>
    </row>
    <row r="10" customFormat="false" ht="15" hidden="false" customHeight="false" outlineLevel="0" collapsed="false">
      <c r="A10" s="0" t="s">
        <v>34</v>
      </c>
      <c r="B10" s="0" t="s">
        <v>21</v>
      </c>
      <c r="C10" s="13" t="s">
        <v>35</v>
      </c>
      <c r="D10" s="12" t="n">
        <f aca="false">D11*4</f>
        <v>1080</v>
      </c>
      <c r="E10" s="14" t="n">
        <v>1.778</v>
      </c>
      <c r="F10" s="14" t="n">
        <v>134</v>
      </c>
      <c r="G10" s="14" t="n">
        <v>60.5</v>
      </c>
      <c r="H10" s="14"/>
      <c r="I10" s="14" t="n">
        <f aca="false">(D10/100)*F10*1.5</f>
        <v>2170.8</v>
      </c>
      <c r="J10" s="14"/>
      <c r="K10" s="14" t="n">
        <f aca="false">(E10*(D10/100))</f>
        <v>19.2024</v>
      </c>
      <c r="L10" s="12"/>
      <c r="M10" s="15" t="n">
        <f aca="false">I10+I11+I20+I28+(G2*(K10+K11+K20+K28))</f>
        <v>6226.5077</v>
      </c>
    </row>
    <row r="11" customFormat="false" ht="15" hidden="false" customHeight="false" outlineLevel="0" collapsed="false">
      <c r="A11" s="0" t="s">
        <v>34</v>
      </c>
      <c r="B11" s="13" t="s">
        <v>23</v>
      </c>
      <c r="C11" s="13" t="s">
        <v>36</v>
      </c>
      <c r="D11" s="12" t="n">
        <v>270</v>
      </c>
      <c r="E11" s="14" t="n">
        <v>0.123</v>
      </c>
      <c r="F11" s="14" t="n">
        <f aca="false">7.1*1.5</f>
        <v>10.65</v>
      </c>
      <c r="G11" s="14" t="n">
        <v>60.5</v>
      </c>
      <c r="H11" s="14"/>
      <c r="I11" s="14" t="n">
        <f aca="false">(D11/100)*F11*1.5</f>
        <v>43.1325</v>
      </c>
      <c r="J11" s="14"/>
      <c r="K11" s="14" t="n">
        <f aca="false">(E11*D11)</f>
        <v>33.21</v>
      </c>
      <c r="L11" s="12"/>
      <c r="M11" s="15"/>
    </row>
    <row r="12" customFormat="false" ht="15" hidden="false" customHeight="false" outlineLevel="0" collapsed="false">
      <c r="C12" s="13"/>
      <c r="D12" s="12"/>
      <c r="E12" s="12"/>
      <c r="F12" s="12"/>
      <c r="G12" s="12"/>
      <c r="H12" s="12"/>
      <c r="I12" s="12"/>
    </row>
    <row r="13" customFormat="false" ht="15" hidden="false" customHeight="false" outlineLevel="0" collapsed="false">
      <c r="C13" s="13"/>
      <c r="D13" s="12"/>
      <c r="E13" s="12" t="s">
        <v>37</v>
      </c>
      <c r="F13" s="12"/>
      <c r="G13" s="12" t="s">
        <v>38</v>
      </c>
      <c r="H13" s="12"/>
      <c r="I13" s="12"/>
    </row>
    <row r="14" customFormat="false" ht="15" hidden="false" customHeight="false" outlineLevel="0" collapsed="false">
      <c r="C14" s="13"/>
      <c r="D14" s="12"/>
      <c r="E14" s="12"/>
      <c r="F14" s="12"/>
      <c r="G14" s="12"/>
      <c r="H14" s="12"/>
      <c r="I14" s="12"/>
    </row>
    <row r="15" customFormat="false" ht="15" hidden="false" customHeight="false" outlineLevel="0" collapsed="false">
      <c r="A15" s="0" t="s">
        <v>39</v>
      </c>
      <c r="C15" s="13"/>
      <c r="D15" s="12"/>
      <c r="E15" s="12"/>
      <c r="F15" s="12"/>
      <c r="G15" s="12"/>
      <c r="H15" s="12"/>
      <c r="I15" s="12"/>
    </row>
    <row r="16" customFormat="false" ht="15" hidden="false" customHeight="false" outlineLevel="0" collapsed="false">
      <c r="A16" s="0" t="s">
        <v>20</v>
      </c>
      <c r="B16" s="0" t="s">
        <v>40</v>
      </c>
      <c r="C16" s="13" t="s">
        <v>41</v>
      </c>
      <c r="D16" s="12"/>
      <c r="E16" s="12" t="n">
        <v>2</v>
      </c>
      <c r="F16" s="12" t="n">
        <v>350</v>
      </c>
      <c r="G16" s="14" t="n">
        <v>60.5</v>
      </c>
      <c r="H16" s="12"/>
      <c r="I16" s="12" t="n">
        <f aca="false">F16*1.5</f>
        <v>525</v>
      </c>
      <c r="K16" s="12" t="n">
        <f aca="false">E16</f>
        <v>2</v>
      </c>
    </row>
    <row r="17" customFormat="false" ht="15" hidden="false" customHeight="false" outlineLevel="0" collapsed="false">
      <c r="A17" s="0" t="s">
        <v>25</v>
      </c>
      <c r="B17" s="0" t="s">
        <v>42</v>
      </c>
      <c r="C17" s="13" t="s">
        <v>43</v>
      </c>
      <c r="D17" s="12"/>
      <c r="E17" s="12" t="n">
        <v>6</v>
      </c>
      <c r="F17" s="12" t="n">
        <v>875</v>
      </c>
      <c r="G17" s="14" t="n">
        <v>60.5</v>
      </c>
      <c r="H17" s="12"/>
      <c r="I17" s="12" t="n">
        <f aca="false">F17*1.5</f>
        <v>1312.5</v>
      </c>
      <c r="K17" s="12" t="n">
        <f aca="false">E17</f>
        <v>6</v>
      </c>
    </row>
    <row r="18" customFormat="false" ht="15" hidden="false" customHeight="false" outlineLevel="0" collapsed="false">
      <c r="A18" s="0" t="s">
        <v>28</v>
      </c>
      <c r="B18" s="0" t="s">
        <v>44</v>
      </c>
      <c r="C18" s="13" t="s">
        <v>41</v>
      </c>
      <c r="D18" s="12"/>
      <c r="E18" s="12" t="n">
        <v>2.5</v>
      </c>
      <c r="F18" s="12" t="n">
        <v>350</v>
      </c>
      <c r="G18" s="14" t="n">
        <v>60.5</v>
      </c>
      <c r="H18" s="12"/>
      <c r="I18" s="12" t="n">
        <f aca="false">F18*1.5</f>
        <v>525</v>
      </c>
      <c r="K18" s="12" t="n">
        <f aca="false">E18</f>
        <v>2.5</v>
      </c>
    </row>
    <row r="19" customFormat="false" ht="15" hidden="false" customHeight="false" outlineLevel="0" collapsed="false">
      <c r="A19" s="0" t="s">
        <v>31</v>
      </c>
      <c r="B19" s="0" t="s">
        <v>42</v>
      </c>
      <c r="C19" s="13" t="s">
        <v>43</v>
      </c>
      <c r="D19" s="12"/>
      <c r="E19" s="12" t="n">
        <v>6</v>
      </c>
      <c r="F19" s="12" t="n">
        <v>875</v>
      </c>
      <c r="G19" s="14" t="n">
        <v>60.5</v>
      </c>
      <c r="H19" s="12"/>
      <c r="I19" s="12" t="n">
        <f aca="false">F19*1.5</f>
        <v>1312.5</v>
      </c>
      <c r="K19" s="12" t="n">
        <f aca="false">E19</f>
        <v>6</v>
      </c>
    </row>
    <row r="20" customFormat="false" ht="15" hidden="false" customHeight="false" outlineLevel="0" collapsed="false">
      <c r="A20" s="0" t="s">
        <v>34</v>
      </c>
      <c r="B20" s="0" t="s">
        <v>44</v>
      </c>
      <c r="C20" s="13" t="s">
        <v>41</v>
      </c>
      <c r="D20" s="12"/>
      <c r="E20" s="12" t="n">
        <v>2.5</v>
      </c>
      <c r="F20" s="12" t="n">
        <v>350</v>
      </c>
      <c r="G20" s="14" t="n">
        <v>60.5</v>
      </c>
      <c r="H20" s="12"/>
      <c r="I20" s="12" t="n">
        <f aca="false">F20*1.5</f>
        <v>525</v>
      </c>
      <c r="K20" s="12" t="n">
        <f aca="false">E20</f>
        <v>2.5</v>
      </c>
    </row>
    <row r="21" customFormat="false" ht="15" hidden="false" customHeight="false" outlineLevel="0" collapsed="false">
      <c r="C21" s="13"/>
      <c r="D21" s="12"/>
      <c r="E21" s="12"/>
      <c r="F21" s="12"/>
      <c r="G21" s="12"/>
      <c r="H21" s="12"/>
      <c r="I21" s="12"/>
    </row>
    <row r="22" customFormat="false" ht="15" hidden="false" customHeight="false" outlineLevel="0" collapsed="false">
      <c r="C22" s="13"/>
      <c r="D22" s="12"/>
      <c r="E22" s="12"/>
      <c r="F22" s="12"/>
      <c r="G22" s="12"/>
      <c r="H22" s="12"/>
      <c r="I22" s="12"/>
    </row>
    <row r="23" customFormat="false" ht="15" hidden="false" customHeight="false" outlineLevel="0" collapsed="false">
      <c r="A23" s="0" t="s">
        <v>45</v>
      </c>
      <c r="C23" s="13"/>
      <c r="D23" s="12"/>
      <c r="E23" s="12"/>
      <c r="F23" s="12"/>
      <c r="G23" s="12"/>
      <c r="H23" s="12"/>
      <c r="I23" s="12"/>
    </row>
    <row r="24" customFormat="false" ht="15" hidden="false" customHeight="false" outlineLevel="0" collapsed="false">
      <c r="A24" s="0" t="s">
        <v>20</v>
      </c>
      <c r="B24" s="0" t="s">
        <v>40</v>
      </c>
      <c r="C24" s="13" t="s">
        <v>41</v>
      </c>
      <c r="E24" s="12" t="n">
        <v>0.5</v>
      </c>
      <c r="F24" s="12" t="n">
        <v>65</v>
      </c>
      <c r="G24" s="14" t="n">
        <v>60.5</v>
      </c>
      <c r="H24" s="12"/>
      <c r="I24" s="12" t="n">
        <f aca="false">F24*1.5</f>
        <v>97.5</v>
      </c>
      <c r="J24" s="12"/>
      <c r="K24" s="12" t="n">
        <f aca="false">E24</f>
        <v>0.5</v>
      </c>
    </row>
    <row r="25" customFormat="false" ht="15" hidden="false" customHeight="false" outlineLevel="0" collapsed="false">
      <c r="A25" s="0" t="s">
        <v>25</v>
      </c>
      <c r="B25" s="0" t="s">
        <v>42</v>
      </c>
      <c r="C25" s="13" t="s">
        <v>43</v>
      </c>
      <c r="E25" s="12" t="n">
        <v>1</v>
      </c>
      <c r="F25" s="12" t="n">
        <v>900</v>
      </c>
      <c r="G25" s="14" t="n">
        <v>60.5</v>
      </c>
      <c r="H25" s="12"/>
      <c r="I25" s="12" t="n">
        <f aca="false">F25*1.5</f>
        <v>1350</v>
      </c>
      <c r="J25" s="12"/>
      <c r="K25" s="12" t="n">
        <f aca="false">E25</f>
        <v>1</v>
      </c>
    </row>
    <row r="26" customFormat="false" ht="15" hidden="false" customHeight="false" outlineLevel="0" collapsed="false">
      <c r="A26" s="0" t="s">
        <v>28</v>
      </c>
      <c r="B26" s="0" t="s">
        <v>44</v>
      </c>
      <c r="C26" s="13" t="s">
        <v>41</v>
      </c>
      <c r="E26" s="12" t="n">
        <v>0.75</v>
      </c>
      <c r="F26" s="12" t="n">
        <v>80</v>
      </c>
      <c r="G26" s="14" t="n">
        <v>60.5</v>
      </c>
      <c r="H26" s="12"/>
      <c r="I26" s="12" t="n">
        <f aca="false">F26*1.5</f>
        <v>120</v>
      </c>
      <c r="J26" s="12"/>
      <c r="K26" s="12" t="n">
        <f aca="false">E26</f>
        <v>0.75</v>
      </c>
    </row>
    <row r="27" customFormat="false" ht="15" hidden="false" customHeight="false" outlineLevel="0" collapsed="false">
      <c r="A27" s="0" t="s">
        <v>31</v>
      </c>
      <c r="B27" s="0" t="s">
        <v>42</v>
      </c>
      <c r="C27" s="13" t="s">
        <v>43</v>
      </c>
      <c r="E27" s="12" t="n">
        <v>1</v>
      </c>
      <c r="F27" s="12" t="n">
        <v>900</v>
      </c>
      <c r="G27" s="14" t="n">
        <v>60.5</v>
      </c>
      <c r="H27" s="12"/>
      <c r="I27" s="12" t="n">
        <f aca="false">F27*1.5</f>
        <v>1350</v>
      </c>
      <c r="J27" s="12"/>
      <c r="K27" s="12" t="n">
        <f aca="false">E27</f>
        <v>1</v>
      </c>
    </row>
    <row r="28" customFormat="false" ht="15" hidden="false" customHeight="false" outlineLevel="0" collapsed="false">
      <c r="A28" s="0" t="s">
        <v>34</v>
      </c>
      <c r="B28" s="0" t="s">
        <v>44</v>
      </c>
      <c r="C28" s="13" t="s">
        <v>41</v>
      </c>
      <c r="E28" s="12" t="n">
        <v>0.75</v>
      </c>
      <c r="F28" s="12" t="n">
        <v>80</v>
      </c>
      <c r="G28" s="14" t="n">
        <v>60.5</v>
      </c>
      <c r="H28" s="12"/>
      <c r="I28" s="12" t="n">
        <f aca="false">F28*1.5</f>
        <v>120</v>
      </c>
      <c r="J28" s="12"/>
      <c r="K28" s="12" t="n">
        <f aca="false">E28</f>
        <v>0.75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7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LibreOffice/25.2.2.2$Windows_X86_64 LibreOffice_project/7370d4be9e3cf6031a51beef54ff3bda878e3fac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2022-12-01T02:23:31Z</dcterms:created>
  <dc:creator>HPUser</dc:creator>
  <dc:description/>
  <dc:language>en-US</dc:language>
  <cp:lastModifiedBy/>
  <cp:lastPrinted>2022-12-19T20:06:29Z</cp:lastPrinted>
  <dcterms:modified xsi:type="dcterms:W3CDTF">2025-04-29T08:43:34Z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