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J:\- Schools Public\ST TAMMANY PARISH SCHOOL BOARD\2491 - Pear River HS Running Track Lighting\Documents\Budget\"/>
    </mc:Choice>
  </mc:AlternateContent>
  <xr:revisionPtr revIDLastSave="0" documentId="13_ncr:1_{B33534F4-454D-407D-85C7-55DBEECC4EFA}" xr6:coauthVersionLast="47" xr6:coauthVersionMax="47" xr10:uidLastSave="{00000000-0000-0000-0000-000000000000}"/>
  <bookViews>
    <workbookView xWindow="180" yWindow="705" windowWidth="24945" windowHeight="13995" xr2:uid="{00000000-000D-0000-FFFF-FFFF00000000}"/>
  </bookViews>
  <sheets>
    <sheet name="Sheet1" sheetId="1" r:id="rId1"/>
    <sheet name="Sheet2" sheetId="2" r:id="rId2"/>
  </sheets>
  <definedNames>
    <definedName name="_xlnm.Print_Area" localSheetId="0">Sheet1!$A$48:$L$49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L13" i="1" l="1"/>
  <c r="L23" i="1"/>
  <c r="I18" i="1"/>
  <c r="I17" i="1"/>
  <c r="L35" i="1" l="1"/>
  <c r="L36" i="1" s="1"/>
  <c r="L31" i="1"/>
  <c r="J30" i="1"/>
  <c r="L30" i="1" s="1"/>
  <c r="I27" i="1"/>
  <c r="L27" i="1" s="1"/>
  <c r="I26" i="1"/>
  <c r="L26" i="1" s="1"/>
  <c r="L25" i="1"/>
  <c r="L24" i="1"/>
  <c r="L28" i="1" s="1"/>
  <c r="I16" i="1"/>
  <c r="J20" i="1"/>
  <c r="J18" i="1"/>
  <c r="J19" i="1"/>
  <c r="J17" i="1"/>
  <c r="J15" i="1"/>
  <c r="L11" i="1"/>
  <c r="L5" i="1"/>
  <c r="L32" i="1" l="1"/>
  <c r="L20" i="1"/>
  <c r="L17" i="1"/>
  <c r="L19" i="1"/>
  <c r="L16" i="1"/>
  <c r="L18" i="1"/>
  <c r="L10" i="1"/>
  <c r="H7" i="2"/>
  <c r="F7" i="2"/>
  <c r="H5" i="2"/>
  <c r="F5" i="2"/>
  <c r="L4" i="1"/>
  <c r="L6" i="1" s="1"/>
  <c r="L9" i="1"/>
  <c r="L8" i="1"/>
  <c r="L15" i="1"/>
  <c r="L21" i="1" s="1"/>
  <c r="L12" i="1"/>
  <c r="L38" i="1" l="1"/>
  <c r="L42" i="1" l="1"/>
  <c r="L43" i="1" l="1"/>
  <c r="L46" i="1" s="1"/>
</calcChain>
</file>

<file path=xl/sharedStrings.xml><?xml version="1.0" encoding="utf-8"?>
<sst xmlns="http://schemas.openxmlformats.org/spreadsheetml/2006/main" count="89" uniqueCount="56">
  <si>
    <t>ITEM  #</t>
  </si>
  <si>
    <t>Electrical System for Service From Utility Company</t>
  </si>
  <si>
    <t>Units</t>
  </si>
  <si>
    <t>Ft</t>
  </si>
  <si>
    <t>Expense</t>
  </si>
  <si>
    <t>LS</t>
  </si>
  <si>
    <t>Estimate Amount Units</t>
  </si>
  <si>
    <t>Ea</t>
  </si>
  <si>
    <t>Extended Cost</t>
  </si>
  <si>
    <t>Total with 25% contingency:</t>
  </si>
  <si>
    <t>Mobilization</t>
  </si>
  <si>
    <t>SubTotal:</t>
  </si>
  <si>
    <t>Minimum Velocity should be 6 fps</t>
  </si>
  <si>
    <t>Using a 4" HDPE Pipe</t>
  </si>
  <si>
    <t>Flow gpm</t>
  </si>
  <si>
    <t>Velociy fps</t>
  </si>
  <si>
    <t>Loss/100ft</t>
  </si>
  <si>
    <t>Length of Run  ft</t>
  </si>
  <si>
    <t>Ft HeadLoss</t>
  </si>
  <si>
    <t>Description</t>
  </si>
  <si>
    <t>Supply and Install Wire</t>
  </si>
  <si>
    <t>4"</t>
  </si>
  <si>
    <t>Conduit</t>
  </si>
  <si>
    <t>1"</t>
  </si>
  <si>
    <t>Boring/Drilling  and Install</t>
  </si>
  <si>
    <t>#8</t>
  </si>
  <si>
    <t>F2</t>
  </si>
  <si>
    <t>F1</t>
  </si>
  <si>
    <t>F4</t>
  </si>
  <si>
    <t>F3</t>
  </si>
  <si>
    <t>Ft  F1</t>
  </si>
  <si>
    <t>Ft  F2</t>
  </si>
  <si>
    <t>Ft  F4</t>
  </si>
  <si>
    <t>Ft  F3</t>
  </si>
  <si>
    <t>#12</t>
  </si>
  <si>
    <t>Remote</t>
  </si>
  <si>
    <t>Sub-Total Sub-Surface Boring</t>
  </si>
  <si>
    <t>Sub-Total Sub-Surface Wiring</t>
  </si>
  <si>
    <t>UnitStrut; 10 ft Length</t>
  </si>
  <si>
    <t>Sub-Total Service Entrance</t>
  </si>
  <si>
    <t>Sub-Total</t>
  </si>
  <si>
    <t>Grand Total:</t>
  </si>
  <si>
    <t>Lighting Package</t>
  </si>
  <si>
    <t>Install Lighting Poles</t>
  </si>
  <si>
    <t>Install Lighting Package</t>
  </si>
  <si>
    <t>Sub-Total Poles</t>
  </si>
  <si>
    <t>480V Three Phase Disconnect</t>
  </si>
  <si>
    <t>480V Three Phase 200 Amp Meter Pan</t>
  </si>
  <si>
    <t>480V Single Three 200 Amp Panelboard; 30 Poles with M/B</t>
  </si>
  <si>
    <t>Taxes</t>
  </si>
  <si>
    <t>Bonding</t>
  </si>
  <si>
    <t>#10</t>
  </si>
  <si>
    <t>6x6 Wood Post; Meter Pan and Panelboard Supports</t>
  </si>
  <si>
    <t>80ft Class B Lighting Poles</t>
  </si>
  <si>
    <t>#12 Gnd</t>
  </si>
  <si>
    <t>Permit &amp; Impact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</si>
</sst>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1" xfId="0" applyFont="1" applyBorder="1"/>
    <xf numFmtId="164" fontId="2" fillId="0" borderId="1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3" xfId="0" applyFont="1" applyBorder="1"/>
    <xf numFmtId="164" fontId="1" fillId="0" borderId="3" xfId="0" applyNumberFormat="1" applyFont="1" applyBorder="1"/>
    <xf numFmtId="3" fontId="1" fillId="0" borderId="3" xfId="0" applyNumberFormat="1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4" fillId="0" borderId="3" xfId="0" applyFont="1" applyBorder="1" applyAlignment="1">
      <alignment horizontal="right"/>
    </xf>
    <xf numFmtId="164" fontId="4" fillId="0" borderId="3" xfId="0" applyNumberFormat="1" applyFont="1" applyBorder="1"/>
    <xf numFmtId="0" fontId="3" fillId="0" borderId="3" xfId="0" applyFont="1" applyBorder="1" applyAlignment="1">
      <alignment horizontal="right"/>
    </xf>
    <xf numFmtId="164" fontId="3" fillId="0" borderId="3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1" fillId="2" borderId="3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right"/>
    </xf>
    <xf numFmtId="10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8"/>
  <sheetViews>
    <sheetView tabSelected="1" topLeftCell="A19" workbookViewId="0">
      <selection activeCell="B41" sqref="B41"/>
    </sheetView>
  </sheetViews>
  <sheetFormatPr defaultRowHeight="15" x14ac:dyDescent="0.25"/>
  <cols>
    <col min="1" max="1" width="9.42578125" bestFit="1" customWidth="1"/>
    <col min="2" max="2" width="12.7109375" customWidth="1"/>
    <col min="3" max="3" width="12.42578125" customWidth="1"/>
    <col min="4" max="4" width="11.85546875" customWidth="1"/>
    <col min="5" max="5" width="23.85546875" customWidth="1"/>
    <col min="9" max="9" width="15.42578125" bestFit="1" customWidth="1"/>
    <col min="10" max="10" width="12.7109375" customWidth="1"/>
    <col min="12" max="12" width="20.28515625" customWidth="1"/>
    <col min="14" max="15" width="10.140625" bestFit="1" customWidth="1"/>
  </cols>
  <sheetData>
    <row r="1" spans="1:13" ht="54" x14ac:dyDescent="0.25">
      <c r="A1" s="22" t="s">
        <v>0</v>
      </c>
      <c r="B1" s="24" t="s">
        <v>19</v>
      </c>
      <c r="C1" s="24"/>
      <c r="D1" s="24"/>
      <c r="E1" s="24"/>
      <c r="F1" s="24"/>
      <c r="G1" s="24"/>
      <c r="H1" s="10" t="s">
        <v>2</v>
      </c>
      <c r="I1" s="10" t="s">
        <v>4</v>
      </c>
      <c r="J1" s="23" t="s">
        <v>6</v>
      </c>
      <c r="K1" s="10"/>
      <c r="L1" s="23" t="s">
        <v>8</v>
      </c>
      <c r="M1" s="2"/>
    </row>
    <row r="2" spans="1:13" ht="18" x14ac:dyDescent="0.25">
      <c r="A2" s="20"/>
      <c r="B2" s="21"/>
      <c r="C2" s="21"/>
      <c r="D2" s="21"/>
      <c r="E2" s="21"/>
      <c r="F2" s="21"/>
      <c r="G2" s="21"/>
      <c r="H2" s="8"/>
      <c r="I2" s="8"/>
      <c r="J2" s="9"/>
      <c r="K2" s="8"/>
      <c r="L2" s="9"/>
      <c r="M2" s="2"/>
    </row>
    <row r="3" spans="1:13" ht="18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2"/>
    </row>
    <row r="4" spans="1:13" ht="18" x14ac:dyDescent="0.25">
      <c r="A4" s="10">
        <v>1</v>
      </c>
      <c r="B4" s="10" t="s">
        <v>10</v>
      </c>
      <c r="C4" s="10"/>
      <c r="D4" s="10"/>
      <c r="E4" s="10"/>
      <c r="F4" s="10"/>
      <c r="G4" s="10"/>
      <c r="H4" s="10" t="s">
        <v>5</v>
      </c>
      <c r="I4" s="11">
        <v>15000</v>
      </c>
      <c r="J4" s="10">
        <v>1</v>
      </c>
      <c r="K4" s="10"/>
      <c r="L4" s="11">
        <f>I4*J4</f>
        <v>15000</v>
      </c>
      <c r="M4" s="2"/>
    </row>
    <row r="5" spans="1:13" ht="18" x14ac:dyDescent="0.25">
      <c r="A5" s="10">
        <v>2</v>
      </c>
      <c r="B5" s="25" t="s">
        <v>1</v>
      </c>
      <c r="C5" s="26"/>
      <c r="D5" s="26"/>
      <c r="E5" s="26"/>
      <c r="F5" s="26"/>
      <c r="G5" s="27"/>
      <c r="H5" s="10" t="s">
        <v>5</v>
      </c>
      <c r="I5" s="11">
        <v>15000</v>
      </c>
      <c r="J5" s="10">
        <v>1</v>
      </c>
      <c r="K5" s="10"/>
      <c r="L5" s="11">
        <f>I5*J5</f>
        <v>15000</v>
      </c>
      <c r="M5" s="2"/>
    </row>
    <row r="6" spans="1:13" ht="18" x14ac:dyDescent="0.25">
      <c r="A6" s="10"/>
      <c r="B6" s="29"/>
      <c r="C6" s="30"/>
      <c r="D6" s="30"/>
      <c r="E6" s="28" t="s">
        <v>40</v>
      </c>
      <c r="F6" s="30"/>
      <c r="G6" s="31"/>
      <c r="H6" s="10"/>
      <c r="I6" s="11"/>
      <c r="J6" s="10"/>
      <c r="K6" s="10"/>
      <c r="L6" s="32">
        <f>L4+L5</f>
        <v>30000</v>
      </c>
      <c r="M6" s="2"/>
    </row>
    <row r="7" spans="1:13" ht="18" x14ac:dyDescent="0.25">
      <c r="A7" s="10"/>
      <c r="B7" s="29"/>
      <c r="C7" s="30"/>
      <c r="D7" s="30"/>
      <c r="E7" s="30"/>
      <c r="F7" s="30"/>
      <c r="G7" s="31"/>
      <c r="H7" s="10"/>
      <c r="I7" s="11"/>
      <c r="J7" s="10"/>
      <c r="K7" s="10"/>
      <c r="L7" s="11"/>
      <c r="M7" s="2"/>
    </row>
    <row r="8" spans="1:13" ht="18" x14ac:dyDescent="0.25">
      <c r="A8" s="10">
        <v>3</v>
      </c>
      <c r="B8" s="25" t="s">
        <v>24</v>
      </c>
      <c r="C8" s="26"/>
      <c r="D8" s="27"/>
      <c r="E8" s="28" t="s">
        <v>21</v>
      </c>
      <c r="F8" s="25" t="s">
        <v>22</v>
      </c>
      <c r="G8" s="27"/>
      <c r="H8" s="10" t="s">
        <v>3</v>
      </c>
      <c r="I8" s="11">
        <v>30</v>
      </c>
      <c r="J8" s="12">
        <v>420</v>
      </c>
      <c r="K8" s="10"/>
      <c r="L8" s="11">
        <f>I8*1.223*J8</f>
        <v>15409.800000000003</v>
      </c>
      <c r="M8" s="2"/>
    </row>
    <row r="9" spans="1:13" ht="18" x14ac:dyDescent="0.25">
      <c r="A9" s="10">
        <v>4</v>
      </c>
      <c r="B9" s="25" t="s">
        <v>24</v>
      </c>
      <c r="C9" s="26"/>
      <c r="D9" s="27"/>
      <c r="E9" s="28" t="s">
        <v>23</v>
      </c>
      <c r="F9" s="25" t="s">
        <v>22</v>
      </c>
      <c r="G9" s="27"/>
      <c r="H9" s="10" t="s">
        <v>31</v>
      </c>
      <c r="I9" s="11">
        <v>18</v>
      </c>
      <c r="J9" s="12">
        <v>38</v>
      </c>
      <c r="K9" s="10"/>
      <c r="L9" s="11">
        <f>I9*1.223*J9</f>
        <v>836.53200000000015</v>
      </c>
      <c r="M9" s="2"/>
    </row>
    <row r="10" spans="1:13" ht="18" x14ac:dyDescent="0.25">
      <c r="A10" s="10">
        <v>5</v>
      </c>
      <c r="B10" s="25" t="s">
        <v>24</v>
      </c>
      <c r="C10" s="26"/>
      <c r="D10" s="27"/>
      <c r="E10" s="28" t="s">
        <v>23</v>
      </c>
      <c r="F10" s="25" t="s">
        <v>22</v>
      </c>
      <c r="G10" s="27"/>
      <c r="H10" s="10" t="s">
        <v>30</v>
      </c>
      <c r="I10" s="11">
        <v>18</v>
      </c>
      <c r="J10" s="12">
        <v>210</v>
      </c>
      <c r="K10" s="10"/>
      <c r="L10" s="11">
        <f>I10*J10</f>
        <v>3780</v>
      </c>
      <c r="M10" s="2"/>
    </row>
    <row r="11" spans="1:13" ht="18" x14ac:dyDescent="0.25">
      <c r="A11" s="10">
        <v>6</v>
      </c>
      <c r="B11" s="25" t="s">
        <v>24</v>
      </c>
      <c r="C11" s="26"/>
      <c r="D11" s="27"/>
      <c r="E11" s="28" t="s">
        <v>23</v>
      </c>
      <c r="F11" s="25" t="s">
        <v>22</v>
      </c>
      <c r="G11" s="27"/>
      <c r="H11" s="10" t="s">
        <v>32</v>
      </c>
      <c r="I11" s="11">
        <v>18</v>
      </c>
      <c r="J11" s="12">
        <v>312</v>
      </c>
      <c r="K11" s="10"/>
      <c r="L11" s="11">
        <f>I11*J11</f>
        <v>5616</v>
      </c>
      <c r="M11" s="2"/>
    </row>
    <row r="12" spans="1:13" ht="18" x14ac:dyDescent="0.25">
      <c r="A12" s="10">
        <v>7</v>
      </c>
      <c r="B12" s="25" t="s">
        <v>24</v>
      </c>
      <c r="C12" s="26"/>
      <c r="D12" s="27"/>
      <c r="E12" s="28" t="s">
        <v>23</v>
      </c>
      <c r="F12" s="25" t="s">
        <v>22</v>
      </c>
      <c r="G12" s="27"/>
      <c r="H12" s="10" t="s">
        <v>33</v>
      </c>
      <c r="I12" s="11">
        <v>18</v>
      </c>
      <c r="J12" s="12">
        <v>210</v>
      </c>
      <c r="K12" s="10"/>
      <c r="L12" s="11">
        <f t="shared" ref="L12:L18" si="0">I12*J12</f>
        <v>3780</v>
      </c>
      <c r="M12" s="2"/>
    </row>
    <row r="13" spans="1:13" ht="18" x14ac:dyDescent="0.25">
      <c r="A13" s="10"/>
      <c r="B13" s="29"/>
      <c r="C13" s="30"/>
      <c r="D13" s="31"/>
      <c r="E13" s="28" t="s">
        <v>36</v>
      </c>
      <c r="F13" s="29"/>
      <c r="G13" s="31"/>
      <c r="H13" s="10"/>
      <c r="I13" s="11"/>
      <c r="J13" s="12"/>
      <c r="K13" s="10"/>
      <c r="L13" s="32">
        <f>SUM(L8:L12)</f>
        <v>29422.332000000002</v>
      </c>
      <c r="M13" s="2"/>
    </row>
    <row r="14" spans="1:13" ht="18" x14ac:dyDescent="0.25">
      <c r="A14" s="10"/>
      <c r="B14" s="10"/>
      <c r="C14" s="10"/>
      <c r="D14" s="10"/>
      <c r="E14" s="10"/>
      <c r="F14" s="10"/>
      <c r="G14" s="10"/>
      <c r="H14" s="10"/>
      <c r="I14" s="11"/>
      <c r="J14" s="10"/>
      <c r="K14" s="10"/>
      <c r="L14" s="11"/>
      <c r="M14" s="2"/>
    </row>
    <row r="15" spans="1:13" ht="18" x14ac:dyDescent="0.25">
      <c r="A15" s="10">
        <v>8</v>
      </c>
      <c r="B15" s="25" t="s">
        <v>20</v>
      </c>
      <c r="C15" s="26"/>
      <c r="D15" s="27"/>
      <c r="E15" s="28" t="s">
        <v>54</v>
      </c>
      <c r="F15" s="10"/>
      <c r="G15" s="10"/>
      <c r="H15" s="10" t="s">
        <v>3</v>
      </c>
      <c r="I15" s="11">
        <v>0.8</v>
      </c>
      <c r="J15" s="12">
        <f>(J9+J10+J11+J12) * 1.25</f>
        <v>962.5</v>
      </c>
      <c r="K15" s="10"/>
      <c r="L15" s="11">
        <f t="shared" si="0"/>
        <v>770</v>
      </c>
      <c r="M15" s="2"/>
    </row>
    <row r="16" spans="1:13" ht="18" x14ac:dyDescent="0.25">
      <c r="A16" s="10">
        <v>9</v>
      </c>
      <c r="B16" s="25" t="s">
        <v>20</v>
      </c>
      <c r="C16" s="26"/>
      <c r="D16" s="27"/>
      <c r="E16" s="28" t="s">
        <v>34</v>
      </c>
      <c r="F16" s="10" t="s">
        <v>35</v>
      </c>
      <c r="G16" s="10"/>
      <c r="H16" s="10" t="s">
        <v>3</v>
      </c>
      <c r="I16" s="11">
        <f>0.4*2</f>
        <v>0.8</v>
      </c>
      <c r="J16" s="12">
        <v>100</v>
      </c>
      <c r="K16" s="10"/>
      <c r="L16" s="11">
        <f t="shared" ref="L16" si="1">I16*J16</f>
        <v>80</v>
      </c>
      <c r="M16" s="2"/>
    </row>
    <row r="17" spans="1:15" ht="18" x14ac:dyDescent="0.25">
      <c r="A17" s="10">
        <v>10</v>
      </c>
      <c r="B17" s="25" t="s">
        <v>20</v>
      </c>
      <c r="C17" s="26"/>
      <c r="D17" s="27"/>
      <c r="E17" s="28" t="s">
        <v>34</v>
      </c>
      <c r="F17" s="10" t="s">
        <v>26</v>
      </c>
      <c r="G17" s="10"/>
      <c r="H17" s="10" t="s">
        <v>3</v>
      </c>
      <c r="I17" s="11">
        <f t="shared" ref="I17:I18" si="2">0.4*2</f>
        <v>0.8</v>
      </c>
      <c r="J17" s="12">
        <f>J9*1.25*2</f>
        <v>95</v>
      </c>
      <c r="K17" s="10"/>
      <c r="L17" s="11">
        <f>I17*J17</f>
        <v>76</v>
      </c>
      <c r="M17" s="2"/>
    </row>
    <row r="18" spans="1:15" ht="18" x14ac:dyDescent="0.25">
      <c r="A18" s="10">
        <v>11</v>
      </c>
      <c r="B18" s="25" t="s">
        <v>20</v>
      </c>
      <c r="C18" s="26"/>
      <c r="D18" s="27"/>
      <c r="E18" s="28" t="s">
        <v>34</v>
      </c>
      <c r="F18" s="10" t="s">
        <v>27</v>
      </c>
      <c r="G18" s="10"/>
      <c r="H18" s="10" t="s">
        <v>3</v>
      </c>
      <c r="I18" s="11">
        <f t="shared" si="2"/>
        <v>0.8</v>
      </c>
      <c r="J18" s="12">
        <f>(J9+J10)*1.25*4</f>
        <v>1240</v>
      </c>
      <c r="K18" s="10"/>
      <c r="L18" s="11">
        <f t="shared" si="0"/>
        <v>992</v>
      </c>
      <c r="M18" s="2"/>
    </row>
    <row r="19" spans="1:15" ht="18" x14ac:dyDescent="0.25">
      <c r="A19" s="10">
        <v>12</v>
      </c>
      <c r="B19" s="25" t="s">
        <v>20</v>
      </c>
      <c r="C19" s="26"/>
      <c r="D19" s="27"/>
      <c r="E19" s="28" t="s">
        <v>51</v>
      </c>
      <c r="F19" s="10" t="s">
        <v>28</v>
      </c>
      <c r="G19" s="10"/>
      <c r="H19" s="10" t="s">
        <v>3</v>
      </c>
      <c r="I19" s="11">
        <v>1.25</v>
      </c>
      <c r="J19" s="12">
        <f>J11*1.25*2</f>
        <v>780</v>
      </c>
      <c r="K19" s="10"/>
      <c r="L19" s="11">
        <f t="shared" ref="L19:L20" si="3">I19*J19</f>
        <v>975</v>
      </c>
      <c r="M19" s="2"/>
    </row>
    <row r="20" spans="1:15" ht="18" x14ac:dyDescent="0.25">
      <c r="A20" s="10">
        <v>13</v>
      </c>
      <c r="B20" s="25" t="s">
        <v>20</v>
      </c>
      <c r="C20" s="26"/>
      <c r="D20" s="27"/>
      <c r="E20" s="28" t="s">
        <v>25</v>
      </c>
      <c r="F20" s="10" t="s">
        <v>29</v>
      </c>
      <c r="G20" s="10"/>
      <c r="H20" s="10" t="s">
        <v>3</v>
      </c>
      <c r="I20" s="11">
        <v>4.4000000000000004</v>
      </c>
      <c r="J20" s="12">
        <f>(J12+J11)*1.25*2</f>
        <v>1305</v>
      </c>
      <c r="K20" s="10"/>
      <c r="L20" s="11">
        <f t="shared" si="3"/>
        <v>5742.0000000000009</v>
      </c>
      <c r="M20" s="2"/>
    </row>
    <row r="21" spans="1:15" ht="18" x14ac:dyDescent="0.25">
      <c r="A21" s="10"/>
      <c r="B21" s="10"/>
      <c r="C21" s="10"/>
      <c r="D21" s="10"/>
      <c r="E21" s="28" t="s">
        <v>37</v>
      </c>
      <c r="F21" s="10"/>
      <c r="G21" s="10"/>
      <c r="H21" s="10"/>
      <c r="I21" s="11"/>
      <c r="J21" s="12"/>
      <c r="K21" s="10"/>
      <c r="L21" s="32">
        <f>SUM(L15:L20)</f>
        <v>8635</v>
      </c>
      <c r="M21" s="2"/>
      <c r="O21" s="1"/>
    </row>
    <row r="22" spans="1:15" ht="18" x14ac:dyDescent="0.25">
      <c r="A22" s="10"/>
      <c r="B22" s="10"/>
      <c r="C22" s="10"/>
      <c r="D22" s="10"/>
      <c r="E22" s="28"/>
      <c r="F22" s="10"/>
      <c r="G22" s="10"/>
      <c r="H22" s="10"/>
      <c r="I22" s="11"/>
      <c r="J22" s="12"/>
      <c r="K22" s="10"/>
      <c r="L22" s="11"/>
      <c r="M22" s="2"/>
    </row>
    <row r="23" spans="1:15" ht="18" x14ac:dyDescent="0.25">
      <c r="A23" s="10">
        <v>14</v>
      </c>
      <c r="B23" s="33" t="s">
        <v>46</v>
      </c>
      <c r="C23" s="34"/>
      <c r="D23" s="34"/>
      <c r="E23" s="35"/>
      <c r="F23" s="10"/>
      <c r="G23" s="10"/>
      <c r="H23" s="10" t="s">
        <v>7</v>
      </c>
      <c r="I23" s="11">
        <v>1000</v>
      </c>
      <c r="J23" s="12">
        <v>1</v>
      </c>
      <c r="K23" s="10"/>
      <c r="L23" s="11">
        <f t="shared" ref="L23:L24" si="4">I23*J23</f>
        <v>1000</v>
      </c>
      <c r="M23" s="2"/>
    </row>
    <row r="24" spans="1:15" ht="18" x14ac:dyDescent="0.25">
      <c r="A24" s="10">
        <v>15</v>
      </c>
      <c r="B24" s="25" t="s">
        <v>47</v>
      </c>
      <c r="C24" s="26"/>
      <c r="D24" s="26"/>
      <c r="E24" s="27"/>
      <c r="F24" s="10"/>
      <c r="G24" s="10"/>
      <c r="H24" s="10" t="s">
        <v>7</v>
      </c>
      <c r="I24" s="11">
        <v>1000</v>
      </c>
      <c r="J24" s="12">
        <v>1</v>
      </c>
      <c r="K24" s="10"/>
      <c r="L24" s="11">
        <f t="shared" si="4"/>
        <v>1000</v>
      </c>
      <c r="M24" s="2"/>
    </row>
    <row r="25" spans="1:15" ht="18" x14ac:dyDescent="0.25">
      <c r="A25" s="10">
        <v>16</v>
      </c>
      <c r="B25" s="25" t="s">
        <v>48</v>
      </c>
      <c r="C25" s="26"/>
      <c r="D25" s="26"/>
      <c r="E25" s="27"/>
      <c r="F25" s="10"/>
      <c r="G25" s="10"/>
      <c r="H25" s="10" t="s">
        <v>7</v>
      </c>
      <c r="I25" s="11">
        <v>2000</v>
      </c>
      <c r="J25" s="12">
        <v>1</v>
      </c>
      <c r="K25" s="10"/>
      <c r="L25" s="11">
        <f t="shared" ref="L25:L26" si="5">I25*J25</f>
        <v>2000</v>
      </c>
      <c r="M25" s="2"/>
    </row>
    <row r="26" spans="1:15" ht="18" x14ac:dyDescent="0.25">
      <c r="A26" s="10">
        <v>17</v>
      </c>
      <c r="B26" s="10" t="s">
        <v>52</v>
      </c>
      <c r="C26" s="10"/>
      <c r="D26" s="10"/>
      <c r="E26" s="28"/>
      <c r="F26" s="10"/>
      <c r="G26" s="10"/>
      <c r="H26" s="10" t="s">
        <v>7</v>
      </c>
      <c r="I26" s="11">
        <f>50*2</f>
        <v>100</v>
      </c>
      <c r="J26" s="12">
        <v>2</v>
      </c>
      <c r="K26" s="10"/>
      <c r="L26" s="11">
        <f t="shared" si="5"/>
        <v>200</v>
      </c>
      <c r="M26" s="2"/>
    </row>
    <row r="27" spans="1:15" ht="18" x14ac:dyDescent="0.25">
      <c r="A27" s="10">
        <v>18</v>
      </c>
      <c r="B27" s="10" t="s">
        <v>38</v>
      </c>
      <c r="C27" s="10"/>
      <c r="D27" s="10"/>
      <c r="E27" s="28"/>
      <c r="F27" s="10"/>
      <c r="G27" s="10"/>
      <c r="H27" s="10" t="s">
        <v>7</v>
      </c>
      <c r="I27" s="11">
        <f>52*2</f>
        <v>104</v>
      </c>
      <c r="J27" s="12">
        <v>2</v>
      </c>
      <c r="K27" s="10"/>
      <c r="L27" s="11">
        <f t="shared" ref="L27" si="6">I27*J27</f>
        <v>208</v>
      </c>
      <c r="M27" s="2"/>
    </row>
    <row r="28" spans="1:15" ht="18" x14ac:dyDescent="0.25">
      <c r="A28" s="10"/>
      <c r="B28" s="10"/>
      <c r="C28" s="10"/>
      <c r="D28" s="10"/>
      <c r="E28" s="28" t="s">
        <v>39</v>
      </c>
      <c r="F28" s="10"/>
      <c r="G28" s="10"/>
      <c r="H28" s="10"/>
      <c r="I28" s="11"/>
      <c r="J28" s="12"/>
      <c r="K28" s="10"/>
      <c r="L28" s="32">
        <f>SUM(L23:L27)</f>
        <v>4408</v>
      </c>
      <c r="M28" s="2"/>
    </row>
    <row r="29" spans="1:15" ht="18" x14ac:dyDescent="0.25">
      <c r="A29" s="10"/>
      <c r="B29" s="10"/>
      <c r="C29" s="10"/>
      <c r="D29" s="10"/>
      <c r="E29" s="28"/>
      <c r="F29" s="10"/>
      <c r="G29" s="10"/>
      <c r="H29" s="10"/>
      <c r="I29" s="11"/>
      <c r="J29" s="12"/>
      <c r="K29" s="10"/>
      <c r="L29" s="11"/>
      <c r="M29" s="2"/>
    </row>
    <row r="30" spans="1:15" ht="18" x14ac:dyDescent="0.25">
      <c r="A30" s="10">
        <v>18</v>
      </c>
      <c r="B30" s="10" t="s">
        <v>53</v>
      </c>
      <c r="C30" s="10"/>
      <c r="D30" s="10"/>
      <c r="E30" s="28"/>
      <c r="F30" s="10"/>
      <c r="G30" s="10"/>
      <c r="H30" s="10" t="s">
        <v>3</v>
      </c>
      <c r="I30" s="11">
        <v>45</v>
      </c>
      <c r="J30" s="12">
        <f>80*4</f>
        <v>320</v>
      </c>
      <c r="K30" s="10"/>
      <c r="L30" s="11">
        <f t="shared" ref="L30:L31" si="7">I30*J30</f>
        <v>14400</v>
      </c>
      <c r="M30" s="2"/>
    </row>
    <row r="31" spans="1:15" ht="18" x14ac:dyDescent="0.25">
      <c r="A31" s="10">
        <v>19</v>
      </c>
      <c r="B31" s="10" t="s">
        <v>43</v>
      </c>
      <c r="C31" s="10"/>
      <c r="D31" s="10"/>
      <c r="E31" s="28"/>
      <c r="F31" s="10"/>
      <c r="G31" s="10"/>
      <c r="H31" s="10" t="s">
        <v>7</v>
      </c>
      <c r="I31" s="11">
        <v>7500</v>
      </c>
      <c r="J31" s="12">
        <v>4</v>
      </c>
      <c r="K31" s="10"/>
      <c r="L31" s="11">
        <f t="shared" si="7"/>
        <v>30000</v>
      </c>
      <c r="M31" s="2"/>
    </row>
    <row r="32" spans="1:15" ht="18" x14ac:dyDescent="0.25">
      <c r="A32" s="10"/>
      <c r="B32" s="10"/>
      <c r="C32" s="10"/>
      <c r="D32" s="10"/>
      <c r="E32" s="28" t="s">
        <v>45</v>
      </c>
      <c r="F32" s="10"/>
      <c r="G32" s="10"/>
      <c r="H32" s="10"/>
      <c r="I32" s="11"/>
      <c r="J32" s="12"/>
      <c r="K32" s="10"/>
      <c r="L32" s="32">
        <f>L30+L31</f>
        <v>44400</v>
      </c>
      <c r="M32" s="2"/>
    </row>
    <row r="33" spans="1:13" ht="18" x14ac:dyDescent="0.25">
      <c r="A33" s="10"/>
      <c r="B33" s="10"/>
      <c r="C33" s="10"/>
      <c r="D33" s="10"/>
      <c r="E33" s="28"/>
      <c r="F33" s="10"/>
      <c r="G33" s="10"/>
      <c r="H33" s="10"/>
      <c r="I33" s="11"/>
      <c r="J33" s="12"/>
      <c r="K33" s="10"/>
      <c r="L33" s="11"/>
      <c r="M33" s="2"/>
    </row>
    <row r="34" spans="1:13" ht="18" x14ac:dyDescent="0.25">
      <c r="A34" s="10">
        <v>20</v>
      </c>
      <c r="B34" s="10" t="s">
        <v>42</v>
      </c>
      <c r="C34" s="10"/>
      <c r="D34" s="10"/>
      <c r="E34" s="28"/>
      <c r="F34" s="10"/>
      <c r="G34" s="10"/>
      <c r="H34" s="10"/>
      <c r="I34" s="11"/>
      <c r="J34" s="12"/>
      <c r="K34" s="10"/>
      <c r="L34" s="11">
        <v>55000</v>
      </c>
      <c r="M34" s="2"/>
    </row>
    <row r="35" spans="1:13" ht="18" x14ac:dyDescent="0.25">
      <c r="A35" s="10">
        <v>21</v>
      </c>
      <c r="B35" s="10" t="s">
        <v>44</v>
      </c>
      <c r="C35" s="10"/>
      <c r="D35" s="10"/>
      <c r="E35" s="28"/>
      <c r="F35" s="10"/>
      <c r="G35" s="10"/>
      <c r="H35" s="10" t="s">
        <v>7</v>
      </c>
      <c r="I35" s="11">
        <v>3000</v>
      </c>
      <c r="J35" s="12">
        <v>4</v>
      </c>
      <c r="K35" s="10"/>
      <c r="L35" s="11">
        <f t="shared" ref="L35" si="8">I35*J35</f>
        <v>12000</v>
      </c>
      <c r="M35" s="2"/>
    </row>
    <row r="36" spans="1:13" ht="18" x14ac:dyDescent="0.25">
      <c r="A36" s="10"/>
      <c r="B36" s="10"/>
      <c r="C36" s="10"/>
      <c r="D36" s="10"/>
      <c r="E36" s="28" t="s">
        <v>45</v>
      </c>
      <c r="F36" s="10"/>
      <c r="G36" s="10"/>
      <c r="H36" s="10"/>
      <c r="I36" s="11"/>
      <c r="J36" s="12"/>
      <c r="K36" s="10"/>
      <c r="L36" s="32">
        <f>L34+L35</f>
        <v>67000</v>
      </c>
      <c r="M36" s="2"/>
    </row>
    <row r="37" spans="1:13" x14ac:dyDescent="0.25">
      <c r="A37" s="13"/>
      <c r="B37" s="13"/>
      <c r="C37" s="13"/>
      <c r="D37" s="13"/>
      <c r="E37" s="13"/>
      <c r="F37" s="13"/>
      <c r="G37" s="13"/>
      <c r="H37" s="13"/>
      <c r="I37" s="14"/>
      <c r="J37" s="14"/>
      <c r="K37" s="13"/>
      <c r="L37" s="13"/>
      <c r="M37" s="2"/>
    </row>
    <row r="38" spans="1:13" ht="18" x14ac:dyDescent="0.25">
      <c r="A38" s="13"/>
      <c r="B38" s="13"/>
      <c r="C38" s="13"/>
      <c r="D38" s="13"/>
      <c r="E38" s="13"/>
      <c r="F38" s="13"/>
      <c r="G38" s="13"/>
      <c r="H38" s="13"/>
      <c r="I38" s="14"/>
      <c r="J38" s="14"/>
      <c r="K38" s="15" t="s">
        <v>11</v>
      </c>
      <c r="L38" s="16">
        <f>L6+L13+L21+L28+L32+L36</f>
        <v>183865.33199999999</v>
      </c>
      <c r="M38" s="2"/>
    </row>
    <row r="39" spans="1:13" ht="18" x14ac:dyDescent="0.25">
      <c r="A39" s="13"/>
      <c r="B39" s="13"/>
      <c r="C39" s="13"/>
      <c r="D39" s="13"/>
      <c r="E39" s="13"/>
      <c r="F39" s="13"/>
      <c r="G39" s="13"/>
      <c r="H39" s="13"/>
      <c r="I39" s="14"/>
      <c r="J39" s="14"/>
      <c r="K39" s="17"/>
      <c r="L39" s="18"/>
      <c r="M39" s="2"/>
    </row>
    <row r="40" spans="1:13" ht="18" x14ac:dyDescent="0.25">
      <c r="A40" s="10">
        <v>10</v>
      </c>
      <c r="B40" s="19" t="s">
        <v>55</v>
      </c>
      <c r="C40" s="13"/>
      <c r="D40" s="13"/>
      <c r="E40" s="13"/>
      <c r="F40" s="13"/>
      <c r="G40" s="13"/>
      <c r="H40" s="13"/>
      <c r="I40" s="14"/>
      <c r="J40" s="14"/>
      <c r="K40" s="17"/>
      <c r="L40" s="11">
        <v>1000</v>
      </c>
      <c r="M40" s="2"/>
    </row>
    <row r="41" spans="1:13" ht="18" x14ac:dyDescent="0.25">
      <c r="A41" s="10"/>
      <c r="B41" s="19" t="s">
        <v>49</v>
      </c>
      <c r="C41" s="13"/>
      <c r="D41" s="13"/>
      <c r="E41" s="13"/>
      <c r="F41" s="13"/>
      <c r="G41" s="13"/>
      <c r="H41" s="13"/>
      <c r="I41" s="14"/>
      <c r="J41" s="36">
        <v>8.7499999999999994E-2</v>
      </c>
      <c r="K41" s="17"/>
      <c r="L41" s="11">
        <f>L38*0.0875</f>
        <v>16088.216549999999</v>
      </c>
      <c r="M41" s="2"/>
    </row>
    <row r="42" spans="1:13" ht="18" x14ac:dyDescent="0.25">
      <c r="A42" s="10"/>
      <c r="B42" s="19" t="s">
        <v>50</v>
      </c>
      <c r="C42" s="13"/>
      <c r="D42" s="13"/>
      <c r="E42" s="13"/>
      <c r="F42" s="13"/>
      <c r="G42" s="13"/>
      <c r="H42" s="13"/>
      <c r="I42" s="14"/>
      <c r="J42" s="36">
        <v>2.5000000000000001E-2</v>
      </c>
      <c r="K42" s="17"/>
      <c r="L42" s="11">
        <f>L38*0.025</f>
        <v>4596.6333000000004</v>
      </c>
      <c r="M42" s="2"/>
    </row>
    <row r="43" spans="1:13" ht="18" x14ac:dyDescent="0.25">
      <c r="A43" s="13"/>
      <c r="B43" s="13"/>
      <c r="C43" s="13"/>
      <c r="D43" s="13"/>
      <c r="E43" s="13"/>
      <c r="F43" s="13"/>
      <c r="G43" s="13"/>
      <c r="H43" s="13"/>
      <c r="I43" s="14"/>
      <c r="J43" s="14"/>
      <c r="K43" s="17" t="s">
        <v>41</v>
      </c>
      <c r="L43" s="18">
        <f>L38+L40+L41+L42</f>
        <v>205550.18184999999</v>
      </c>
      <c r="M43" s="2"/>
    </row>
    <row r="44" spans="1:13" ht="18" x14ac:dyDescent="0.25">
      <c r="A44" s="2"/>
      <c r="B44" s="2"/>
      <c r="C44" s="2"/>
      <c r="D44" s="2"/>
      <c r="E44" s="2"/>
      <c r="F44" s="2"/>
      <c r="G44" s="2"/>
      <c r="H44" s="2"/>
      <c r="I44" s="3"/>
      <c r="J44" s="3"/>
      <c r="K44" s="5"/>
      <c r="L44" s="4"/>
      <c r="M44" s="2"/>
    </row>
    <row r="45" spans="1:13" ht="18" x14ac:dyDescent="0.25">
      <c r="A45" s="2"/>
      <c r="B45" s="2"/>
      <c r="C45" s="2"/>
      <c r="D45" s="2"/>
      <c r="E45" s="2"/>
      <c r="F45" s="2"/>
      <c r="G45" s="2"/>
      <c r="H45" s="2"/>
      <c r="I45" s="3"/>
      <c r="J45" s="3"/>
      <c r="K45" s="5"/>
      <c r="L45" s="4"/>
      <c r="M45" s="2"/>
    </row>
    <row r="46" spans="1:13" ht="18" x14ac:dyDescent="0.25">
      <c r="A46" s="2"/>
      <c r="B46" s="2"/>
      <c r="C46" s="2"/>
      <c r="D46" s="2"/>
      <c r="E46" s="2"/>
      <c r="F46" s="2"/>
      <c r="G46" s="2"/>
      <c r="H46" s="2"/>
      <c r="I46" s="3"/>
      <c r="J46" s="3"/>
      <c r="K46" s="5" t="s">
        <v>9</v>
      </c>
      <c r="L46" s="4">
        <f>L43*1.25</f>
        <v>256937.72731250001</v>
      </c>
      <c r="M46" s="2"/>
    </row>
    <row r="47" spans="1:13" ht="15.75" thickBot="1" x14ac:dyDescent="0.3">
      <c r="A47" s="6"/>
      <c r="B47" s="6"/>
      <c r="C47" s="6"/>
      <c r="D47" s="6"/>
      <c r="E47" s="6"/>
      <c r="F47" s="6"/>
      <c r="G47" s="6"/>
      <c r="H47" s="6"/>
      <c r="I47" s="7"/>
      <c r="J47" s="7"/>
      <c r="K47" s="6"/>
      <c r="L47" s="6"/>
      <c r="M47" s="2"/>
    </row>
    <row r="48" spans="1:13" ht="15.75" thickTop="1" x14ac:dyDescent="0.25"/>
  </sheetData>
  <mergeCells count="20">
    <mergeCell ref="B19:D19"/>
    <mergeCell ref="B20:D20"/>
    <mergeCell ref="B16:D16"/>
    <mergeCell ref="B24:E24"/>
    <mergeCell ref="B25:E25"/>
    <mergeCell ref="B1:G1"/>
    <mergeCell ref="B5:G5"/>
    <mergeCell ref="B8:D8"/>
    <mergeCell ref="F8:G8"/>
    <mergeCell ref="F9:G9"/>
    <mergeCell ref="F10:G10"/>
    <mergeCell ref="F11:G11"/>
    <mergeCell ref="F12:G12"/>
    <mergeCell ref="B9:D9"/>
    <mergeCell ref="B10:D10"/>
    <mergeCell ref="B11:D11"/>
    <mergeCell ref="B12:D12"/>
    <mergeCell ref="B15:D15"/>
    <mergeCell ref="B17:D17"/>
    <mergeCell ref="B18:D18"/>
  </mergeCells>
  <pageMargins left="0.7" right="0.7" top="0.75" bottom="0.75" header="0.3" footer="0.3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0DEA5-DE1E-4F6D-A322-CDF80D91E45D}">
  <dimension ref="A1:H7"/>
  <sheetViews>
    <sheetView workbookViewId="0">
      <selection activeCell="A9" sqref="A9"/>
    </sheetView>
  </sheetViews>
  <sheetFormatPr defaultRowHeight="15" x14ac:dyDescent="0.25"/>
  <sheetData>
    <row r="1" spans="1:8" x14ac:dyDescent="0.25">
      <c r="A1" t="s">
        <v>12</v>
      </c>
    </row>
    <row r="2" spans="1:8" x14ac:dyDescent="0.25">
      <c r="A2" t="s">
        <v>13</v>
      </c>
    </row>
    <row r="4" spans="1:8" x14ac:dyDescent="0.25">
      <c r="A4" t="s">
        <v>14</v>
      </c>
      <c r="B4" t="s">
        <v>15</v>
      </c>
      <c r="D4" t="s">
        <v>16</v>
      </c>
      <c r="F4" t="s">
        <v>17</v>
      </c>
      <c r="H4" t="s">
        <v>18</v>
      </c>
    </row>
    <row r="5" spans="1:8" x14ac:dyDescent="0.25">
      <c r="A5">
        <v>300</v>
      </c>
      <c r="B5">
        <v>7.6</v>
      </c>
      <c r="D5">
        <v>6.1</v>
      </c>
      <c r="F5">
        <f>5280*4.2</f>
        <v>22176</v>
      </c>
      <c r="H5">
        <f>F5/100*D5</f>
        <v>1352.7359999999999</v>
      </c>
    </row>
    <row r="7" spans="1:8" x14ac:dyDescent="0.25">
      <c r="A7">
        <v>600</v>
      </c>
      <c r="B7">
        <v>6.7</v>
      </c>
      <c r="D7">
        <v>3.1</v>
      </c>
      <c r="F7">
        <f>5280*4.2</f>
        <v>22176</v>
      </c>
      <c r="H7">
        <f>F7/100*D7</f>
        <v>687.45600000000002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cp:lastPrinted>2023-11-15T19:18:00Z</cp:lastPrinted>
  <dcterms:created xsi:type="dcterms:W3CDTF">2015-06-05T18:17:20Z</dcterms:created>
  <dcterms:modified xsi:type="dcterms:W3CDTF">2024-01-23T19:01:13Z</dcterms:modified>
</cp:coreProperties>
</file>