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20610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Sheet1!$A$1:$G$83</definedName>
  </definedNames>
  <calcPr calcId="124519"/>
</workbook>
</file>

<file path=xl/calcChain.xml><?xml version="1.0" encoding="utf-8"?>
<calcChain xmlns="http://schemas.openxmlformats.org/spreadsheetml/2006/main">
  <c r="O9" i="1"/>
  <c r="O5"/>
  <c r="O4"/>
  <c r="O7"/>
  <c r="B16"/>
  <c r="D16"/>
  <c r="D18" s="1"/>
  <c r="B15"/>
  <c r="D15" s="1"/>
  <c r="B17"/>
  <c r="B57"/>
  <c r="B58"/>
  <c r="D59"/>
  <c r="B59"/>
  <c r="B13" l="1"/>
  <c r="A54"/>
  <c r="D14"/>
  <c r="B20" l="1"/>
  <c r="B56"/>
  <c r="D20" l="1"/>
  <c r="B23"/>
  <c r="B8"/>
  <c r="B26" s="1"/>
  <c r="A8"/>
  <c r="F5"/>
  <c r="B54"/>
  <c r="D56"/>
  <c r="D58"/>
  <c r="D57"/>
  <c r="E50"/>
  <c r="F4"/>
  <c r="D13"/>
  <c r="D17"/>
  <c r="D60" l="1"/>
  <c r="B66" s="1"/>
  <c r="A35"/>
  <c r="B35"/>
  <c r="B25"/>
  <c r="B65"/>
  <c r="B64"/>
  <c r="B63"/>
  <c r="D35"/>
  <c r="F35" s="1"/>
  <c r="B32" l="1"/>
  <c r="B31"/>
  <c r="B30"/>
  <c r="B29"/>
  <c r="B71"/>
  <c r="D71" s="1"/>
  <c r="F71" s="1"/>
  <c r="A71"/>
</calcChain>
</file>

<file path=xl/sharedStrings.xml><?xml version="1.0" encoding="utf-8"?>
<sst xmlns="http://schemas.openxmlformats.org/spreadsheetml/2006/main" count="137" uniqueCount="78">
  <si>
    <t>k</t>
  </si>
  <si>
    <t>Wind loads:</t>
  </si>
  <si>
    <t>lbs           =</t>
  </si>
  <si>
    <t>Required Z:</t>
  </si>
  <si>
    <t>ft-k        =</t>
  </si>
  <si>
    <t>(.9*50ksi)</t>
  </si>
  <si>
    <t>in3</t>
  </si>
  <si>
    <r>
      <t>Beam Selection according to Z</t>
    </r>
    <r>
      <rPr>
        <vertAlign val="subscript"/>
        <sz val="11"/>
        <color theme="1"/>
        <rFont val="Calibri"/>
        <family val="2"/>
        <scheme val="minor"/>
      </rPr>
      <t>req</t>
    </r>
  </si>
  <si>
    <t>Geometric Properties:</t>
  </si>
  <si>
    <t>Ixx =</t>
  </si>
  <si>
    <t xml:space="preserve">Sxx = </t>
  </si>
  <si>
    <t xml:space="preserve">A = </t>
  </si>
  <si>
    <t>Wind Loads:</t>
  </si>
  <si>
    <t>ft-k             =</t>
  </si>
  <si>
    <t>(.9 *  50ksi )</t>
  </si>
  <si>
    <t xml:space="preserve"> k/ft for horizontal loads on wall column =</t>
  </si>
  <si>
    <t xml:space="preserve">k/ft for horizontal loads on roof beam = </t>
  </si>
  <si>
    <t>k/in</t>
  </si>
  <si>
    <t>1.4D</t>
  </si>
  <si>
    <t>LRFD Load Combinations</t>
  </si>
  <si>
    <r>
      <t>1.2D + 1.6L + 0.5L</t>
    </r>
    <r>
      <rPr>
        <vertAlign val="subscript"/>
        <sz val="11"/>
        <color theme="1"/>
        <rFont val="Calibri"/>
        <family val="2"/>
        <scheme val="minor"/>
      </rPr>
      <t>r</t>
    </r>
  </si>
  <si>
    <t>Total Dead Load</t>
  </si>
  <si>
    <r>
      <t>1.2D + 1.6L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+ 0.8W</t>
    </r>
  </si>
  <si>
    <r>
      <t>1.2D + 1.6W + 0.5L</t>
    </r>
    <r>
      <rPr>
        <vertAlign val="subscript"/>
        <sz val="11"/>
        <color theme="1"/>
        <rFont val="Calibri"/>
        <family val="2"/>
        <scheme val="minor"/>
      </rPr>
      <t>r</t>
    </r>
  </si>
  <si>
    <t>Loads:</t>
  </si>
  <si>
    <t xml:space="preserve">k/lft for vertical roof load = </t>
  </si>
  <si>
    <t>Assuming roofing &amp; side panels  = 1.2 psf + insulation</t>
  </si>
  <si>
    <t>Roof Framing Member</t>
  </si>
  <si>
    <t>Vertical Dead Loads:</t>
  </si>
  <si>
    <t>Horizontal Wind Loads:</t>
  </si>
  <si>
    <t>LRFD Load Combinations Horizontal Loads</t>
  </si>
  <si>
    <t>LRFD Load Combinations Vertical Loads</t>
  </si>
  <si>
    <r>
      <t>in</t>
    </r>
    <r>
      <rPr>
        <b/>
        <vertAlign val="superscript"/>
        <sz val="11"/>
        <color rgb="FF3F3F3F"/>
        <rFont val="Calibri"/>
        <family val="2"/>
        <scheme val="minor"/>
      </rPr>
      <t>3</t>
    </r>
  </si>
  <si>
    <t>Column Geometric Properties:</t>
  </si>
  <si>
    <t>Roof Live Load  (25*26 ft) * 20psf</t>
  </si>
  <si>
    <r>
      <t>W18x86 (Z = 186 in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</si>
  <si>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 xml:space="preserve">Beam Weight 26ft * 86Plf = </t>
  </si>
  <si>
    <r>
      <t>25.3 in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</si>
  <si>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1530 in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</si>
  <si>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166 in</t>
    </r>
    <r>
      <rPr>
        <vertAlign val="superscript"/>
        <sz val="11"/>
        <color theme="1"/>
        <rFont val="Calibri"/>
        <family val="2"/>
        <scheme val="minor"/>
      </rPr>
      <t>3</t>
    </r>
  </si>
  <si>
    <t>Iyy=</t>
  </si>
  <si>
    <t>A=</t>
  </si>
  <si>
    <r>
      <t>175 in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</si>
  <si>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31.6 in</t>
    </r>
    <r>
      <rPr>
        <vertAlign val="superscript"/>
        <sz val="11"/>
        <color theme="1"/>
        <rFont val="Calibri"/>
        <family val="2"/>
        <scheme val="minor"/>
      </rPr>
      <t>3</t>
    </r>
  </si>
  <si>
    <t>7.77 in</t>
  </si>
  <si>
    <t>ryy=</t>
  </si>
  <si>
    <t>2.63 in</t>
  </si>
  <si>
    <t>rxx=</t>
  </si>
  <si>
    <t>Syy=</t>
  </si>
  <si>
    <t xml:space="preserve">in-k    = </t>
  </si>
  <si>
    <t>2.24k</t>
  </si>
  <si>
    <t>in-k       =</t>
  </si>
  <si>
    <t xml:space="preserve">Frames 2, 3, 4  (Vertical Column) </t>
  </si>
  <si>
    <t>Frames 2, 3, 4  (Roof Beam)</t>
  </si>
  <si>
    <r>
      <t>W18x50  (Z= 101 in</t>
    </r>
    <r>
      <rPr>
        <b/>
        <vertAlign val="superscript"/>
        <sz val="11"/>
        <color rgb="FF3F3F3F"/>
        <rFont val="Calibri"/>
        <family val="2"/>
        <scheme val="minor"/>
      </rPr>
      <t>3</t>
    </r>
    <r>
      <rPr>
        <b/>
        <sz val="11"/>
        <color rgb="FF3F3F3F"/>
        <rFont val="Calibri"/>
        <family val="2"/>
        <scheme val="minor"/>
      </rPr>
      <t>)</t>
    </r>
  </si>
  <si>
    <t xml:space="preserve">24ft * 50Plf = </t>
  </si>
  <si>
    <t>1.2k</t>
  </si>
  <si>
    <r>
      <t>800 in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</si>
  <si>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88.9 in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</si>
  <si>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7.38 in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</si>
  <si>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14.7 in</t>
    </r>
    <r>
      <rPr>
        <vertAlign val="superscript"/>
        <sz val="11"/>
        <color theme="1"/>
        <rFont val="Calibri"/>
        <family val="2"/>
        <scheme val="minor"/>
      </rPr>
      <t>2</t>
    </r>
  </si>
  <si>
    <t>1.65 in</t>
  </si>
  <si>
    <r>
      <t>40.1 in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</si>
  <si>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10.7 in</t>
    </r>
    <r>
      <rPr>
        <vertAlign val="superscript"/>
        <sz val="11"/>
        <color theme="1"/>
        <rFont val="Calibri"/>
        <family val="2"/>
        <scheme val="minor"/>
      </rPr>
      <t>3</t>
    </r>
  </si>
  <si>
    <t>Vertical Dead loads from Roof Structure and Side Panels</t>
  </si>
  <si>
    <t>Roof Live Load</t>
  </si>
  <si>
    <t>Vertical Wind loads from Roof Structure</t>
  </si>
  <si>
    <t xml:space="preserve">Roof panel  (25ft*26ft)*5psf = </t>
  </si>
  <si>
    <r>
      <t>Beam Selection (Column) according to Z</t>
    </r>
    <r>
      <rPr>
        <vertAlign val="subscript"/>
        <sz val="11"/>
        <color theme="1"/>
        <rFont val="Calibri"/>
        <family val="2"/>
        <scheme val="minor"/>
      </rPr>
      <t>req</t>
    </r>
  </si>
  <si>
    <t>Required Z for Horizontal Loads (Column):</t>
  </si>
  <si>
    <t>Support Beam @ Crest 1/2(60#/lf)*25=</t>
  </si>
  <si>
    <t>Roof Beam      86#/lf * 26ft =</t>
  </si>
  <si>
    <t xml:space="preserve">Roof Dead Load   (25ft*26ft)*5psf = </t>
  </si>
  <si>
    <t xml:space="preserve">Side panel   (25ft*24ft)*10psf = </t>
  </si>
  <si>
    <t>Support Beam @ Eave 1/2(60#/lf)*25=</t>
  </si>
  <si>
    <t xml:space="preserve">Column Dead Load [40plf*24ft] </t>
  </si>
  <si>
    <t>Total Load at slab for each column</t>
  </si>
  <si>
    <t>Weights at Column 2A, 2B, 3A, 3B, 4A, 4B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</si>
</sst>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rgb="FF3F3F3F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2" borderId="0" xfId="1"/>
    <xf numFmtId="0" fontId="0" fillId="0" borderId="0" xfId="0" applyBorder="1"/>
    <xf numFmtId="0" fontId="0" fillId="0" borderId="0" xfId="0" quotePrefix="1"/>
    <xf numFmtId="165" fontId="0" fillId="0" borderId="0" xfId="0" applyNumberFormat="1"/>
    <xf numFmtId="0" fontId="2" fillId="3" borderId="0" xfId="2" applyBorder="1"/>
    <xf numFmtId="0" fontId="2" fillId="0" borderId="0" xfId="2" applyFill="1" applyBorder="1"/>
    <xf numFmtId="0" fontId="0" fillId="0" borderId="0" xfId="0" applyAlignment="1">
      <alignment horizontal="right"/>
    </xf>
    <xf numFmtId="0" fontId="2" fillId="4" borderId="1" xfId="2" applyFill="1"/>
    <xf numFmtId="0" fontId="0" fillId="0" borderId="0" xfId="0" applyFill="1"/>
    <xf numFmtId="0" fontId="0" fillId="0" borderId="4" xfId="0" applyFill="1" applyBorder="1"/>
    <xf numFmtId="0" fontId="0" fillId="0" borderId="5" xfId="0" applyFill="1" applyBorder="1"/>
    <xf numFmtId="0" fontId="0" fillId="0" borderId="4" xfId="0" applyBorder="1"/>
    <xf numFmtId="0" fontId="0" fillId="0" borderId="5" xfId="0" applyBorder="1"/>
    <xf numFmtId="1" fontId="2" fillId="3" borderId="0" xfId="2" applyNumberFormat="1" applyBorder="1"/>
    <xf numFmtId="1" fontId="2" fillId="3" borderId="6" xfId="2" applyNumberFormat="1" applyBorder="1"/>
    <xf numFmtId="0" fontId="2" fillId="3" borderId="7" xfId="2" applyBorder="1"/>
    <xf numFmtId="0" fontId="6" fillId="0" borderId="0" xfId="0" applyFont="1" applyBorder="1"/>
    <xf numFmtId="164" fontId="2" fillId="0" borderId="4" xfId="2" applyNumberFormat="1" applyFill="1" applyBorder="1"/>
    <xf numFmtId="0" fontId="2" fillId="0" borderId="5" xfId="2" applyFill="1" applyBorder="1"/>
    <xf numFmtId="0" fontId="0" fillId="0" borderId="6" xfId="0" applyBorder="1"/>
    <xf numFmtId="0" fontId="0" fillId="4" borderId="2" xfId="0" applyFill="1" applyBorder="1"/>
    <xf numFmtId="164" fontId="2" fillId="0" borderId="4" xfId="2" applyNumberFormat="1" applyFill="1" applyBorder="1" applyAlignment="1">
      <alignment horizontal="center"/>
    </xf>
    <xf numFmtId="0" fontId="2" fillId="0" borderId="5" xfId="2" applyFill="1" applyBorder="1" applyAlignment="1">
      <alignment horizontal="left"/>
    </xf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0" applyNumberFormat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/>
    <xf numFmtId="0" fontId="0" fillId="0" borderId="15" xfId="0" applyBorder="1"/>
  </cellXfs>
  <cellStyles count="3">
    <cellStyle name="Good" xfId="1" builtinId="26"/>
    <cellStyle name="Normal" xfId="0" builtinId="0"/>
    <cellStyle name="Output" xfId="2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2"/>
  <sheetViews>
    <sheetView tabSelected="1" workbookViewId="0">
      <selection activeCell="I2" sqref="I2"/>
    </sheetView>
  </sheetViews>
  <sheetFormatPr defaultRowHeight="15"/>
  <cols>
    <col min="1" max="1" width="33" customWidth="1"/>
    <col min="3" max="3" width="10.7109375" bestFit="1" customWidth="1"/>
  </cols>
  <sheetData>
    <row r="1" spans="1:16">
      <c r="A1" t="s">
        <v>52</v>
      </c>
      <c r="I1" s="26" t="s">
        <v>77</v>
      </c>
      <c r="J1" s="27"/>
      <c r="K1" s="27"/>
      <c r="L1" s="27"/>
      <c r="M1" s="27"/>
      <c r="N1" s="27"/>
      <c r="O1" s="27"/>
      <c r="P1" s="28"/>
    </row>
    <row r="2" spans="1:16">
      <c r="I2" s="29"/>
      <c r="J2" s="3"/>
      <c r="K2" s="3"/>
      <c r="L2" s="3"/>
      <c r="M2" s="3"/>
      <c r="N2" s="3"/>
      <c r="O2" s="3"/>
      <c r="P2" s="30"/>
    </row>
    <row r="3" spans="1:16">
      <c r="A3" t="s">
        <v>1</v>
      </c>
      <c r="I3" s="29"/>
      <c r="J3" s="3"/>
      <c r="K3" s="3"/>
      <c r="L3" s="3"/>
      <c r="M3" s="3"/>
      <c r="N3" s="3"/>
      <c r="O3" s="3"/>
      <c r="P3" s="30"/>
    </row>
    <row r="4" spans="1:16">
      <c r="A4" s="2">
        <v>0.73</v>
      </c>
      <c r="B4" t="s">
        <v>15</v>
      </c>
      <c r="F4" s="5">
        <f>A4/12</f>
        <v>6.083333333333333E-2</v>
      </c>
      <c r="G4" t="s">
        <v>17</v>
      </c>
      <c r="I4" s="29" t="s">
        <v>66</v>
      </c>
      <c r="J4" s="3"/>
      <c r="K4" s="3"/>
      <c r="L4" s="3"/>
      <c r="M4" s="3"/>
      <c r="N4" s="3"/>
      <c r="O4" s="31">
        <f>B54</f>
        <v>23.92</v>
      </c>
      <c r="P4" s="30" t="s">
        <v>0</v>
      </c>
    </row>
    <row r="5" spans="1:16">
      <c r="A5" s="2">
        <v>0.34</v>
      </c>
      <c r="B5" t="s">
        <v>16</v>
      </c>
      <c r="F5" s="5">
        <f>A5/12</f>
        <v>2.8333333333333335E-2</v>
      </c>
      <c r="G5" t="s">
        <v>17</v>
      </c>
      <c r="I5" s="29" t="s">
        <v>64</v>
      </c>
      <c r="J5" s="3"/>
      <c r="K5" s="3"/>
      <c r="L5" s="3"/>
      <c r="M5" s="3"/>
      <c r="N5" s="3"/>
      <c r="O5" s="3">
        <f>D18</f>
        <v>12.986000000000001</v>
      </c>
      <c r="P5" s="30" t="s">
        <v>0</v>
      </c>
    </row>
    <row r="6" spans="1:16">
      <c r="I6" s="29" t="s">
        <v>75</v>
      </c>
      <c r="J6" s="3"/>
      <c r="K6" s="3"/>
      <c r="L6" s="3"/>
      <c r="M6" s="3"/>
      <c r="N6" s="3"/>
      <c r="O6" s="3">
        <v>0.96</v>
      </c>
      <c r="P6" s="30" t="s">
        <v>0</v>
      </c>
    </row>
    <row r="7" spans="1:16">
      <c r="A7" s="25" t="s">
        <v>29</v>
      </c>
      <c r="I7" s="29" t="s">
        <v>65</v>
      </c>
      <c r="J7" s="3"/>
      <c r="K7" s="3"/>
      <c r="L7" s="3"/>
      <c r="M7" s="3"/>
      <c r="N7" s="3"/>
      <c r="O7" s="3">
        <f>D20</f>
        <v>13</v>
      </c>
      <c r="P7" s="30" t="s">
        <v>0</v>
      </c>
    </row>
    <row r="8" spans="1:16">
      <c r="A8" s="1" t="str">
        <f>"[("&amp;A4&amp;"k/ft*24ft)+("&amp;A5&amp;"k/ft*2.08ft)] ="</f>
        <v>[(0.73k/ft*24ft)+(0.34k/ft*2.08ft)] =</v>
      </c>
      <c r="B8" s="23">
        <f>(A4*24+A5*2.08)</f>
        <v>18.2272</v>
      </c>
      <c r="C8" s="24" t="s">
        <v>0</v>
      </c>
      <c r="D8" s="1"/>
      <c r="G8" s="1"/>
      <c r="H8" s="1"/>
      <c r="I8" s="29"/>
      <c r="J8" s="3"/>
      <c r="K8" s="3"/>
      <c r="L8" s="3"/>
      <c r="M8" s="3"/>
      <c r="N8" s="3"/>
      <c r="O8" s="3"/>
      <c r="P8" s="30"/>
    </row>
    <row r="9" spans="1:16" ht="15.75" thickBot="1">
      <c r="I9" s="32" t="s">
        <v>76</v>
      </c>
      <c r="J9" s="33"/>
      <c r="K9" s="33"/>
      <c r="L9" s="33"/>
      <c r="M9" s="33"/>
      <c r="N9" s="33"/>
      <c r="O9" s="34">
        <f>SUM(O4:O7)</f>
        <v>50.866000000000007</v>
      </c>
      <c r="P9" s="35" t="s">
        <v>0</v>
      </c>
    </row>
    <row r="10" spans="1:16">
      <c r="A10" s="25" t="s">
        <v>28</v>
      </c>
    </row>
    <row r="11" spans="1:16">
      <c r="A11" t="s">
        <v>26</v>
      </c>
    </row>
    <row r="13" spans="1:16">
      <c r="A13" t="s">
        <v>67</v>
      </c>
      <c r="B13">
        <f>25*26*5</f>
        <v>3250</v>
      </c>
      <c r="C13" t="s">
        <v>2</v>
      </c>
      <c r="D13" s="3">
        <f>B13/1000</f>
        <v>3.25</v>
      </c>
      <c r="E13" t="s">
        <v>0</v>
      </c>
    </row>
    <row r="14" spans="1:16">
      <c r="A14" t="s">
        <v>27</v>
      </c>
      <c r="B14">
        <v>2236</v>
      </c>
      <c r="C14" t="s">
        <v>2</v>
      </c>
      <c r="D14" s="3">
        <f>B14/1000</f>
        <v>2.2360000000000002</v>
      </c>
      <c r="E14" t="s">
        <v>0</v>
      </c>
    </row>
    <row r="15" spans="1:16">
      <c r="A15" t="s">
        <v>70</v>
      </c>
      <c r="B15">
        <f>0.5*60*25</f>
        <v>750</v>
      </c>
      <c r="C15" t="s">
        <v>2</v>
      </c>
      <c r="D15" s="3">
        <f>B15/1000</f>
        <v>0.75</v>
      </c>
      <c r="E15" t="s">
        <v>0</v>
      </c>
    </row>
    <row r="16" spans="1:16">
      <c r="A16" t="s">
        <v>74</v>
      </c>
      <c r="B16">
        <f>0.5*60*25</f>
        <v>750</v>
      </c>
      <c r="C16" t="s">
        <v>2</v>
      </c>
      <c r="D16" s="3">
        <f>B16/1000</f>
        <v>0.75</v>
      </c>
      <c r="E16" t="s">
        <v>0</v>
      </c>
    </row>
    <row r="17" spans="1:8">
      <c r="A17" t="s">
        <v>73</v>
      </c>
      <c r="B17">
        <f>25*24*10</f>
        <v>6000</v>
      </c>
      <c r="C17" t="s">
        <v>2</v>
      </c>
      <c r="D17" s="3">
        <f>B17/1000</f>
        <v>6</v>
      </c>
      <c r="E17" t="s">
        <v>0</v>
      </c>
      <c r="G17" s="3"/>
      <c r="H17" s="3"/>
    </row>
    <row r="18" spans="1:8">
      <c r="B18" t="s">
        <v>21</v>
      </c>
      <c r="D18" s="11">
        <f>SUM(D13:D17)</f>
        <v>12.986000000000001</v>
      </c>
      <c r="E18" s="12" t="s">
        <v>0</v>
      </c>
    </row>
    <row r="20" spans="1:8">
      <c r="A20" s="25" t="s">
        <v>34</v>
      </c>
      <c r="B20">
        <f>25*26*20</f>
        <v>13000</v>
      </c>
      <c r="C20" t="s">
        <v>2</v>
      </c>
      <c r="D20" s="11">
        <f>B20/1000</f>
        <v>13</v>
      </c>
      <c r="E20" s="12" t="s">
        <v>0</v>
      </c>
    </row>
    <row r="22" spans="1:8">
      <c r="A22" t="s">
        <v>30</v>
      </c>
    </row>
    <row r="23" spans="1:8">
      <c r="A23" t="s">
        <v>18</v>
      </c>
      <c r="B23">
        <f>1.4*0</f>
        <v>0</v>
      </c>
      <c r="C23" t="s">
        <v>0</v>
      </c>
    </row>
    <row r="24" spans="1:8" ht="18">
      <c r="A24" t="s">
        <v>20</v>
      </c>
      <c r="B24">
        <v>0</v>
      </c>
      <c r="C24" t="s">
        <v>0</v>
      </c>
    </row>
    <row r="25" spans="1:8" ht="18">
      <c r="A25" t="s">
        <v>22</v>
      </c>
      <c r="B25">
        <f>0.8*B8</f>
        <v>14.581760000000001</v>
      </c>
      <c r="C25" t="s">
        <v>0</v>
      </c>
    </row>
    <row r="26" spans="1:8" ht="18">
      <c r="A26" t="s">
        <v>23</v>
      </c>
      <c r="B26" s="13">
        <f>1.6*B8</f>
        <v>29.163520000000002</v>
      </c>
      <c r="C26" s="14" t="s">
        <v>0</v>
      </c>
    </row>
    <row r="28" spans="1:8">
      <c r="A28" t="s">
        <v>31</v>
      </c>
    </row>
    <row r="29" spans="1:8">
      <c r="A29" t="s">
        <v>18</v>
      </c>
      <c r="B29">
        <f>1.4*D18</f>
        <v>18.180399999999999</v>
      </c>
      <c r="C29" t="s">
        <v>0</v>
      </c>
    </row>
    <row r="30" spans="1:8" ht="18">
      <c r="A30" t="s">
        <v>20</v>
      </c>
      <c r="B30">
        <f>1.2*D18+0.5*D20</f>
        <v>22.083199999999998</v>
      </c>
      <c r="C30" t="s">
        <v>0</v>
      </c>
    </row>
    <row r="31" spans="1:8" ht="18">
      <c r="A31" t="s">
        <v>22</v>
      </c>
      <c r="B31">
        <f>1.2*D18+1.6*D20+0.8*B8</f>
        <v>50.964960000000005</v>
      </c>
      <c r="C31" t="s">
        <v>0</v>
      </c>
    </row>
    <row r="32" spans="1:8" ht="18">
      <c r="A32" t="s">
        <v>23</v>
      </c>
      <c r="B32" s="13">
        <f>1.2*D18+1.6*B8+0.5*D20</f>
        <v>51.246720000000003</v>
      </c>
      <c r="C32" s="14" t="s">
        <v>0</v>
      </c>
    </row>
    <row r="34" spans="1:8" ht="15.75" thickBot="1">
      <c r="A34" t="s">
        <v>69</v>
      </c>
    </row>
    <row r="35" spans="1:8" ht="18" thickBot="1">
      <c r="A35" s="4" t="str">
        <f>""&amp;B26&amp;"k*(24/2)ft ="</f>
        <v>29.16352k*(24/2)ft =</v>
      </c>
      <c r="B35">
        <f>B26*(24/2)</f>
        <v>349.96224000000001</v>
      </c>
      <c r="C35" t="s">
        <v>4</v>
      </c>
      <c r="D35" s="18">
        <f>B35*12</f>
        <v>4199.5468799999999</v>
      </c>
      <c r="E35" s="18" t="s">
        <v>49</v>
      </c>
      <c r="F35" s="16">
        <f>D35/(0.9*50)</f>
        <v>93.323263999999995</v>
      </c>
      <c r="G35" s="17" t="s">
        <v>32</v>
      </c>
      <c r="H35" s="6"/>
    </row>
    <row r="36" spans="1:8">
      <c r="D36" t="s">
        <v>5</v>
      </c>
    </row>
    <row r="38" spans="1:8" ht="18">
      <c r="A38" t="s">
        <v>68</v>
      </c>
    </row>
    <row r="39" spans="1:8" ht="17.25">
      <c r="A39" s="9" t="s">
        <v>54</v>
      </c>
    </row>
    <row r="41" spans="1:8">
      <c r="A41" t="s">
        <v>33</v>
      </c>
    </row>
    <row r="42" spans="1:8" ht="17.25">
      <c r="A42" s="8" t="s">
        <v>55</v>
      </c>
      <c r="B42" s="8" t="s">
        <v>56</v>
      </c>
      <c r="D42" s="8" t="s">
        <v>11</v>
      </c>
      <c r="E42" t="s">
        <v>60</v>
      </c>
    </row>
    <row r="43" spans="1:8" ht="17.25">
      <c r="A43" s="8" t="s">
        <v>9</v>
      </c>
      <c r="B43" s="8" t="s">
        <v>57</v>
      </c>
      <c r="D43" s="8" t="s">
        <v>40</v>
      </c>
      <c r="E43" t="s">
        <v>62</v>
      </c>
    </row>
    <row r="44" spans="1:8" ht="17.25">
      <c r="A44" s="8" t="s">
        <v>10</v>
      </c>
      <c r="B44" s="8" t="s">
        <v>58</v>
      </c>
      <c r="D44" s="8" t="s">
        <v>48</v>
      </c>
      <c r="E44" t="s">
        <v>63</v>
      </c>
    </row>
    <row r="45" spans="1:8" ht="17.25">
      <c r="A45" s="8" t="s">
        <v>47</v>
      </c>
      <c r="B45" s="8" t="s">
        <v>59</v>
      </c>
      <c r="D45" s="8" t="s">
        <v>45</v>
      </c>
      <c r="E45" t="s">
        <v>61</v>
      </c>
    </row>
    <row r="46" spans="1:8">
      <c r="A46" t="s">
        <v>47</v>
      </c>
    </row>
    <row r="47" spans="1:8">
      <c r="A47" t="s">
        <v>53</v>
      </c>
    </row>
    <row r="49" spans="1:6">
      <c r="A49" t="s">
        <v>12</v>
      </c>
    </row>
    <row r="50" spans="1:6">
      <c r="A50" s="2">
        <v>0.92</v>
      </c>
      <c r="B50" t="s">
        <v>25</v>
      </c>
      <c r="E50">
        <f>A50/12</f>
        <v>7.6666666666666675E-2</v>
      </c>
      <c r="F50" t="s">
        <v>17</v>
      </c>
    </row>
    <row r="52" spans="1:6">
      <c r="A52" t="s">
        <v>24</v>
      </c>
    </row>
    <row r="54" spans="1:6">
      <c r="A54" s="25" t="str">
        <f>"Wind Load          "&amp;A50&amp;"k/lft*(26ft) ="</f>
        <v>Wind Load          0.92k/lft*(26ft) =</v>
      </c>
      <c r="B54" s="19">
        <f>A50*26</f>
        <v>23.92</v>
      </c>
      <c r="C54" s="20" t="s">
        <v>0</v>
      </c>
    </row>
    <row r="56" spans="1:6">
      <c r="A56" s="25" t="s">
        <v>34</v>
      </c>
      <c r="B56">
        <f>25*26*20</f>
        <v>13000</v>
      </c>
      <c r="C56" t="s">
        <v>2</v>
      </c>
      <c r="D56" s="10">
        <f>B56/1000</f>
        <v>13</v>
      </c>
      <c r="E56" s="10" t="s">
        <v>0</v>
      </c>
    </row>
    <row r="57" spans="1:6">
      <c r="A57" t="s">
        <v>72</v>
      </c>
      <c r="B57">
        <f>25*26*5</f>
        <v>3250</v>
      </c>
      <c r="C57" t="s">
        <v>2</v>
      </c>
      <c r="D57" s="3">
        <f>B57/1000</f>
        <v>3.25</v>
      </c>
      <c r="E57" t="s">
        <v>0</v>
      </c>
    </row>
    <row r="58" spans="1:6">
      <c r="A58" t="s">
        <v>71</v>
      </c>
      <c r="B58">
        <f xml:space="preserve"> 86*26</f>
        <v>2236</v>
      </c>
      <c r="C58" t="s">
        <v>2</v>
      </c>
      <c r="D58" s="3">
        <f>B58/1000</f>
        <v>2.2360000000000002</v>
      </c>
      <c r="E58" t="s">
        <v>0</v>
      </c>
    </row>
    <row r="59" spans="1:6">
      <c r="A59" t="s">
        <v>70</v>
      </c>
      <c r="B59">
        <f>0.5*60*25</f>
        <v>750</v>
      </c>
      <c r="C59" t="s">
        <v>2</v>
      </c>
      <c r="D59" s="3">
        <f>B59/1000</f>
        <v>0.75</v>
      </c>
      <c r="E59" t="s">
        <v>0</v>
      </c>
    </row>
    <row r="60" spans="1:6">
      <c r="B60" t="s">
        <v>21</v>
      </c>
      <c r="C60" s="7"/>
      <c r="D60" s="11">
        <f>D57+D59</f>
        <v>4</v>
      </c>
      <c r="E60" s="12" t="s">
        <v>0</v>
      </c>
    </row>
    <row r="61" spans="1:6">
      <c r="B61" s="7"/>
      <c r="C61" s="7"/>
    </row>
    <row r="62" spans="1:6">
      <c r="A62" t="s">
        <v>19</v>
      </c>
    </row>
    <row r="63" spans="1:6">
      <c r="A63" t="s">
        <v>18</v>
      </c>
      <c r="B63">
        <f>1.4*D60</f>
        <v>5.6</v>
      </c>
      <c r="C63" t="s">
        <v>0</v>
      </c>
    </row>
    <row r="64" spans="1:6" ht="18">
      <c r="A64" t="s">
        <v>20</v>
      </c>
      <c r="B64">
        <f>1.2*D60+0.5*D56</f>
        <v>11.3</v>
      </c>
      <c r="C64" t="s">
        <v>0</v>
      </c>
    </row>
    <row r="65" spans="1:8" ht="18">
      <c r="A65" t="s">
        <v>22</v>
      </c>
      <c r="B65">
        <f>1.2*D60+1.6*D56+0.8*B54</f>
        <v>44.736000000000004</v>
      </c>
      <c r="C65" t="s">
        <v>0</v>
      </c>
    </row>
    <row r="66" spans="1:8" ht="18">
      <c r="A66" t="s">
        <v>23</v>
      </c>
      <c r="B66" s="13">
        <f>1.2*D60+1.6*B54+0.5*D56</f>
        <v>49.572000000000003</v>
      </c>
      <c r="C66" s="14" t="s">
        <v>0</v>
      </c>
    </row>
    <row r="69" spans="1:8">
      <c r="A69" t="s">
        <v>3</v>
      </c>
    </row>
    <row r="70" spans="1:8" ht="15.75" thickBot="1">
      <c r="F70" s="15"/>
    </row>
    <row r="71" spans="1:8" ht="15.75" thickBot="1">
      <c r="A71" t="str">
        <f>""&amp;B66&amp;"k*(26/2)*ft"</f>
        <v>49.572k*(26/2)*ft</v>
      </c>
      <c r="B71">
        <f>B66*(26/2)</f>
        <v>644.43600000000004</v>
      </c>
      <c r="C71" t="s">
        <v>13</v>
      </c>
      <c r="D71" s="18">
        <f>B71*12</f>
        <v>7733.232</v>
      </c>
      <c r="E71" s="18" t="s">
        <v>51</v>
      </c>
      <c r="F71" s="21">
        <f>D71/(0.9*50)</f>
        <v>171.84960000000001</v>
      </c>
      <c r="G71" s="17" t="s">
        <v>6</v>
      </c>
      <c r="H71" s="6"/>
    </row>
    <row r="72" spans="1:8">
      <c r="D72" t="s">
        <v>14</v>
      </c>
    </row>
    <row r="74" spans="1:8" ht="18.75" thickBot="1">
      <c r="A74" t="s">
        <v>7</v>
      </c>
    </row>
    <row r="75" spans="1:8" ht="18" thickBot="1">
      <c r="A75" s="22" t="s">
        <v>35</v>
      </c>
    </row>
    <row r="77" spans="1:8">
      <c r="A77" t="s">
        <v>8</v>
      </c>
    </row>
    <row r="79" spans="1:8" ht="17.25">
      <c r="A79" s="8" t="s">
        <v>36</v>
      </c>
      <c r="B79" s="8" t="s">
        <v>50</v>
      </c>
      <c r="D79" s="8" t="s">
        <v>41</v>
      </c>
      <c r="E79" t="s">
        <v>37</v>
      </c>
    </row>
    <row r="80" spans="1:8" ht="17.25">
      <c r="A80" s="8" t="s">
        <v>9</v>
      </c>
      <c r="B80" s="8" t="s">
        <v>38</v>
      </c>
      <c r="D80" s="8" t="s">
        <v>40</v>
      </c>
      <c r="E80" t="s">
        <v>42</v>
      </c>
    </row>
    <row r="81" spans="1:5" ht="17.25">
      <c r="A81" s="8" t="s">
        <v>10</v>
      </c>
      <c r="B81" s="8" t="s">
        <v>39</v>
      </c>
      <c r="D81" s="8" t="s">
        <v>48</v>
      </c>
      <c r="E81" t="s">
        <v>43</v>
      </c>
    </row>
    <row r="82" spans="1:5">
      <c r="A82" s="8" t="s">
        <v>47</v>
      </c>
      <c r="B82" s="8" t="s">
        <v>44</v>
      </c>
      <c r="D82" s="8" t="s">
        <v>45</v>
      </c>
      <c r="E82" t="s">
        <v>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Scott's Dell</dc:creator>
  <cp:lastModifiedBy>David</cp:lastModifiedBy>
  <cp:lastPrinted>2012-11-09T02:03:09Z</cp:lastPrinted>
  <dcterms:created xsi:type="dcterms:W3CDTF">2012-11-07T00:59:45Z</dcterms:created>
  <dcterms:modified xsi:type="dcterms:W3CDTF">2012-11-18T01:46:50Z</dcterms:modified>
</cp:coreProperties>
</file>