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20" windowWidth="18960" windowHeight="724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Sheet1!$A$1:$J$64</definedName>
  </definedNames>
  <calcPr calcId="124519"/>
</workbook>
</file>

<file path=xl/calcChain.xml><?xml version="1.0" encoding="utf-8"?>
<calcChain xmlns="http://schemas.openxmlformats.org/spreadsheetml/2006/main">
  <c r="B29" i="1"/>
  <c r="E7"/>
  <c r="H7"/>
  <c r="B61"/>
  <c r="H37"/>
  <c r="B63"/>
  <c r="B60"/>
  <c r="B57"/>
  <c r="B54"/>
  <c r="H30"/>
  <c r="B30"/>
  <c r="H29"/>
  <c r="B53"/>
  <c r="H39"/>
  <c r="B39"/>
  <c r="B33" l="1"/>
  <c r="B36" s="1"/>
  <c r="B37" s="1"/>
  <c r="H33"/>
  <c r="H36" s="1"/>
</calcChain>
</file>

<file path=xl/sharedStrings.xml><?xml version="1.0" encoding="utf-8"?>
<sst xmlns="http://schemas.openxmlformats.org/spreadsheetml/2006/main" count="77" uniqueCount="49">
  <si>
    <t>Assumptions:</t>
  </si>
  <si>
    <t>Caclulations</t>
  </si>
  <si>
    <r>
      <t>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/s</t>
    </r>
  </si>
  <si>
    <r>
      <t>h</t>
    </r>
    <r>
      <rPr>
        <i/>
        <vertAlign val="subscript"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= </t>
    </r>
    <r>
      <rPr>
        <i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* L/D * v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/2g</t>
    </r>
  </si>
  <si>
    <r>
      <t>h</t>
    </r>
    <r>
      <rPr>
        <i/>
        <vertAlign val="subscript"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= </t>
    </r>
  </si>
  <si>
    <r>
      <t>1.778x10</t>
    </r>
    <r>
      <rPr>
        <vertAlign val="superscript"/>
        <sz val="11"/>
        <color theme="1"/>
        <rFont val="Calibri"/>
        <family val="2"/>
        <scheme val="minor"/>
      </rPr>
      <t>-4</t>
    </r>
    <r>
      <rPr>
        <sz val="11"/>
        <color theme="1"/>
        <rFont val="Calibri"/>
        <family val="2"/>
        <scheme val="minor"/>
      </rPr>
      <t/>
    </r>
  </si>
  <si>
    <r>
      <t>115 gal/capita*d * 1day/86400sec *  .1336gal/ft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= </t>
    </r>
  </si>
  <si>
    <r>
      <t xml:space="preserve"> 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/s*capita</t>
    </r>
  </si>
  <si>
    <t>ft</t>
  </si>
  <si>
    <r>
      <t>60psi * 144 in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/1 ft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</t>
    </r>
  </si>
  <si>
    <t>psf</t>
  </si>
  <si>
    <r>
      <t>20psi * 144 in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/1 ft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</t>
    </r>
  </si>
  <si>
    <r>
      <t>p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/</t>
    </r>
    <r>
      <rPr>
        <sz val="11"/>
        <color theme="1"/>
        <rFont val="Calibri"/>
        <family val="2"/>
      </rPr>
      <t>γ + z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+ v</t>
    </r>
    <r>
      <rPr>
        <vertAlign val="subscript"/>
        <sz val="11"/>
        <color theme="1"/>
        <rFont val="Calibri"/>
        <family val="2"/>
      </rPr>
      <t>1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/2g  =  p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/γ + z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+ v</t>
    </r>
    <r>
      <rPr>
        <vertAlign val="subscript"/>
        <sz val="11"/>
        <color theme="1"/>
        <rFont val="Calibri"/>
        <family val="2"/>
      </rPr>
      <t>2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/2g + h</t>
    </r>
    <r>
      <rPr>
        <i/>
        <vertAlign val="subscript"/>
        <sz val="11"/>
        <color theme="1"/>
        <rFont val="Calibri"/>
        <family val="2"/>
      </rPr>
      <t xml:space="preserve">f </t>
    </r>
  </si>
  <si>
    <r>
      <t>p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</t>
    </r>
  </si>
  <si>
    <t>Q=</t>
  </si>
  <si>
    <t>V=</t>
  </si>
  <si>
    <t>ft/s</t>
  </si>
  <si>
    <r>
      <t>R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=</t>
    </r>
  </si>
  <si>
    <r>
      <t>R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= VD/</t>
    </r>
    <r>
      <rPr>
        <sz val="11"/>
        <color theme="1"/>
        <rFont val="Calibri"/>
        <family val="2"/>
      </rPr>
      <t>ν</t>
    </r>
  </si>
  <si>
    <t>&gt; 10,000 turbulent flow</t>
  </si>
  <si>
    <t>psf &gt; 2880 psf required at hydrant</t>
  </si>
  <si>
    <t>Use without Fire Hydrant</t>
  </si>
  <si>
    <t>Caclulations:</t>
  </si>
  <si>
    <t>Gramercy water supply to subdivision available pressure= 60psi</t>
  </si>
  <si>
    <t>Typical domestic  water demand calculations are based on drought conditions @ 115 gal/capita*d @20 psi</t>
  </si>
  <si>
    <t>Water Meter connection at property line</t>
  </si>
  <si>
    <t>Each  connection to water main for 2 pieces of property and each property has 4 people</t>
  </si>
  <si>
    <r>
      <t xml:space="preserve"> 1.778x10</t>
    </r>
    <r>
      <rPr>
        <vertAlign val="superscript"/>
        <sz val="11"/>
        <color theme="1"/>
        <rFont val="Calibri"/>
        <family val="2"/>
        <scheme val="minor"/>
      </rPr>
      <t>-4</t>
    </r>
    <r>
      <rPr>
        <sz val="11"/>
        <color theme="1"/>
        <rFont val="Calibri"/>
        <family val="2"/>
        <scheme val="minor"/>
      </rPr>
      <t xml:space="preserve"> 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/s*capita * 8 capita )</t>
    </r>
  </si>
  <si>
    <t>8" * 1ft/12in =</t>
  </si>
  <si>
    <t>Considering the entire population of the subdivision under drought conditions with only one 8" connection to the city water system is being used.</t>
  </si>
  <si>
    <r>
      <t xml:space="preserve"> ( 1.778x10</t>
    </r>
    <r>
      <rPr>
        <vertAlign val="superscript"/>
        <sz val="11"/>
        <color theme="1"/>
        <rFont val="Calibri"/>
        <family val="2"/>
        <scheme val="minor"/>
      </rPr>
      <t>-4</t>
    </r>
    <r>
      <rPr>
        <sz val="11"/>
        <color theme="1"/>
        <rFont val="Calibri"/>
        <family val="2"/>
        <scheme val="minor"/>
      </rPr>
      <t xml:space="preserve"> 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/s*capita * 516 capita )</t>
    </r>
  </si>
  <si>
    <t>1" C900 type pipe SDR 26 with a manning roughness coefficient =</t>
  </si>
  <si>
    <t>&gt;  10,000</t>
  </si>
  <si>
    <t>Consider water usage of 129 lots with 4 occupants per lot</t>
  </si>
  <si>
    <t>&lt; 2,000 laminar flow to meter(s)</t>
  </si>
  <si>
    <t>psi</t>
  </si>
  <si>
    <t>psi &gt; 20 psi required at hydrant</t>
  </si>
  <si>
    <t xml:space="preserve">psf </t>
  </si>
  <si>
    <t>The longest run to a hydrant in the subdivision is from the 12" main at Central Canal  to a hydrant located @ N. Montz Ave &amp; East 7th =</t>
  </si>
  <si>
    <t>Difference in elevation between 12" main and the hydrant =</t>
  </si>
  <si>
    <t>Potable Water System Calculations:</t>
  </si>
  <si>
    <r>
      <t xml:space="preserve"> 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/s x 2 hydrants =</t>
    </r>
  </si>
  <si>
    <r>
      <t xml:space="preserve"> 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/s </t>
    </r>
  </si>
  <si>
    <t>Use with 2 Fire Hydrants</t>
  </si>
  <si>
    <t xml:space="preserve">psi </t>
  </si>
  <si>
    <t>8" C900 type pipe SDR 26 with a manning roughness coefficient =</t>
  </si>
  <si>
    <r>
      <t>1000 gal/min * 1min/60sec *  .1336gal/ft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=  </t>
    </r>
  </si>
  <si>
    <r>
      <t>4.45339 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/s + ( 1.778x10</t>
    </r>
    <r>
      <rPr>
        <vertAlign val="superscript"/>
        <sz val="11"/>
        <color theme="1"/>
        <rFont val="Calibri"/>
        <family val="2"/>
        <scheme val="minor"/>
      </rPr>
      <t>-4</t>
    </r>
    <r>
      <rPr>
        <sz val="11"/>
        <color theme="1"/>
        <rFont val="Calibri"/>
        <family val="2"/>
        <scheme val="minor"/>
      </rPr>
      <t xml:space="preserve"> ft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/s*capita * 516 capita )</t>
    </r>
  </si>
  <si>
    <t>NFPA 24 - Fire Hydrants are required to be a minimum of a 6" lateral to the water main with a flow rate of 1000 GPM @ sustained 20psi.  This water main shall utilize 8" main with 6" laterals</t>
  </si>
</sst>
</file>

<file path=xl/styles.xml><?xml version="1.0" encoding="utf-8"?>
<styleSheet xmlns="http://schemas.openxmlformats.org/spreadsheetml/2006/main">
  <numFmts count="4">
    <numFmt numFmtId="164" formatCode="0.000"/>
    <numFmt numFmtId="165" formatCode="0.000000"/>
    <numFmt numFmtId="166" formatCode="#,##0.0000"/>
    <numFmt numFmtId="167" formatCode="0.0000"/>
  </numFmts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u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4" xfId="0" applyBorder="1" applyAlignment="1">
      <alignment horizontal="right"/>
    </xf>
    <xf numFmtId="164" fontId="0" fillId="0" borderId="0" xfId="0" applyNumberFormat="1" applyBorder="1"/>
    <xf numFmtId="0" fontId="0" fillId="0" borderId="0" xfId="0" applyBorder="1" applyAlignment="1">
      <alignment horizontal="left"/>
    </xf>
    <xf numFmtId="4" fontId="0" fillId="0" borderId="0" xfId="0" applyNumberFormat="1" applyBorder="1"/>
    <xf numFmtId="0" fontId="0" fillId="0" borderId="0" xfId="0" applyBorder="1" applyAlignment="1">
      <alignment horizontal="right"/>
    </xf>
    <xf numFmtId="0" fontId="0" fillId="0" borderId="6" xfId="0" applyBorder="1" applyAlignment="1">
      <alignment horizontal="right"/>
    </xf>
    <xf numFmtId="4" fontId="0" fillId="0" borderId="7" xfId="0" applyNumberFormat="1" applyBorder="1"/>
    <xf numFmtId="0" fontId="0" fillId="0" borderId="7" xfId="0" applyBorder="1"/>
    <xf numFmtId="0" fontId="0" fillId="0" borderId="8" xfId="0" applyBorder="1"/>
    <xf numFmtId="165" fontId="0" fillId="0" borderId="0" xfId="0" applyNumberFormat="1" applyBorder="1"/>
    <xf numFmtId="0" fontId="1" fillId="0" borderId="2" xfId="0" applyFont="1" applyBorder="1"/>
    <xf numFmtId="0" fontId="10" fillId="0" borderId="0" xfId="0" applyFont="1"/>
    <xf numFmtId="0" fontId="11" fillId="0" borderId="0" xfId="0" applyFont="1"/>
    <xf numFmtId="0" fontId="0" fillId="0" borderId="0" xfId="0" applyAlignment="1">
      <alignment wrapText="1"/>
    </xf>
    <xf numFmtId="0" fontId="0" fillId="0" borderId="10" xfId="0" applyBorder="1"/>
    <xf numFmtId="0" fontId="0" fillId="0" borderId="11" xfId="0" applyBorder="1" applyAlignment="1">
      <alignment horizontal="left"/>
    </xf>
    <xf numFmtId="0" fontId="0" fillId="0" borderId="11" xfId="0" applyBorder="1"/>
    <xf numFmtId="166" fontId="0" fillId="0" borderId="7" xfId="0" applyNumberFormat="1" applyBorder="1"/>
    <xf numFmtId="2" fontId="0" fillId="0" borderId="0" xfId="0" applyNumberFormat="1" applyBorder="1"/>
    <xf numFmtId="2" fontId="0" fillId="0" borderId="7" xfId="0" applyNumberFormat="1" applyBorder="1"/>
    <xf numFmtId="0" fontId="0" fillId="0" borderId="12" xfId="0" applyBorder="1"/>
    <xf numFmtId="0" fontId="12" fillId="0" borderId="0" xfId="0" applyFont="1"/>
    <xf numFmtId="0" fontId="0" fillId="0" borderId="9" xfId="0" applyBorder="1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6" xfId="0" applyBorder="1" applyAlignment="1"/>
    <xf numFmtId="0" fontId="0" fillId="0" borderId="7" xfId="0" applyBorder="1" applyAlignment="1"/>
    <xf numFmtId="0" fontId="0" fillId="0" borderId="1" xfId="0" applyBorder="1" applyAlignment="1"/>
    <xf numFmtId="0" fontId="0" fillId="0" borderId="2" xfId="0" applyBorder="1" applyAlignment="1"/>
    <xf numFmtId="167" fontId="0" fillId="0" borderId="10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3"/>
  <sheetViews>
    <sheetView tabSelected="1" workbookViewId="0">
      <selection activeCell="A2" sqref="A2"/>
    </sheetView>
  </sheetViews>
  <sheetFormatPr defaultRowHeight="15"/>
  <cols>
    <col min="2" max="2" width="10.28515625" customWidth="1"/>
    <col min="6" max="6" width="11" customWidth="1"/>
    <col min="8" max="8" width="12.140625" bestFit="1" customWidth="1"/>
  </cols>
  <sheetData>
    <row r="1" spans="1:10" ht="20.25">
      <c r="A1" s="19" t="s">
        <v>40</v>
      </c>
    </row>
    <row r="2" spans="1:10" ht="20.25">
      <c r="A2" s="19"/>
    </row>
    <row r="3" spans="1:10" ht="18.75">
      <c r="A3" s="18" t="s">
        <v>0</v>
      </c>
    </row>
    <row r="5" spans="1:10">
      <c r="A5" s="32" t="s">
        <v>48</v>
      </c>
      <c r="B5" s="33"/>
      <c r="C5" s="33"/>
      <c r="D5" s="33"/>
      <c r="E5" s="33"/>
      <c r="F5" s="33"/>
      <c r="G5" s="33"/>
      <c r="H5" s="33"/>
      <c r="I5" s="33"/>
      <c r="J5" s="34"/>
    </row>
    <row r="6" spans="1:10">
      <c r="A6" s="35"/>
      <c r="B6" s="36"/>
      <c r="C6" s="36"/>
      <c r="D6" s="36"/>
      <c r="E6" s="36"/>
      <c r="F6" s="36"/>
      <c r="G6" s="36"/>
      <c r="H6" s="36"/>
      <c r="I6" s="36"/>
      <c r="J6" s="37"/>
    </row>
    <row r="7" spans="1:10" ht="17.25">
      <c r="A7" s="29" t="s">
        <v>46</v>
      </c>
      <c r="B7" s="30"/>
      <c r="C7" s="30"/>
      <c r="D7" s="30"/>
      <c r="E7" s="42">
        <f>0.1336*1000/60</f>
        <v>2.2266666666666666</v>
      </c>
      <c r="F7" s="22" t="s">
        <v>41</v>
      </c>
      <c r="G7" s="21"/>
      <c r="H7" s="42">
        <f>E7*2</f>
        <v>4.4533333333333331</v>
      </c>
      <c r="I7" s="22" t="s">
        <v>42</v>
      </c>
    </row>
    <row r="8" spans="1:10">
      <c r="A8" s="38" t="s">
        <v>28</v>
      </c>
      <c r="B8" s="39"/>
      <c r="C8" s="26">
        <v>0.66666666666666663</v>
      </c>
      <c r="D8" s="15" t="s">
        <v>8</v>
      </c>
    </row>
    <row r="9" spans="1:10" ht="17.25">
      <c r="A9" s="29" t="s">
        <v>11</v>
      </c>
      <c r="B9" s="30"/>
      <c r="C9" s="21">
        <v>2880</v>
      </c>
      <c r="D9" s="23" t="s">
        <v>10</v>
      </c>
    </row>
    <row r="11" spans="1:10">
      <c r="A11" s="29" t="s">
        <v>45</v>
      </c>
      <c r="B11" s="30"/>
      <c r="C11" s="30"/>
      <c r="D11" s="30"/>
      <c r="E11" s="30"/>
      <c r="F11" s="30"/>
      <c r="G11" s="23">
        <v>1.2E-2</v>
      </c>
    </row>
    <row r="13" spans="1:10">
      <c r="A13" s="29" t="s">
        <v>24</v>
      </c>
      <c r="B13" s="30"/>
      <c r="C13" s="30"/>
      <c r="D13" s="30"/>
      <c r="E13" s="30"/>
      <c r="F13" s="30"/>
      <c r="G13" s="30"/>
      <c r="H13" s="30"/>
      <c r="I13" s="30"/>
      <c r="J13" s="31"/>
    </row>
    <row r="14" spans="1:10" ht="17.25">
      <c r="A14" s="29" t="s">
        <v>6</v>
      </c>
      <c r="B14" s="30"/>
      <c r="C14" s="30"/>
      <c r="D14" s="30"/>
      <c r="E14" s="30"/>
      <c r="F14" s="21" t="s">
        <v>5</v>
      </c>
      <c r="G14" s="21" t="s">
        <v>7</v>
      </c>
      <c r="H14" s="23"/>
    </row>
    <row r="16" spans="1:10">
      <c r="A16" s="29" t="s">
        <v>23</v>
      </c>
      <c r="B16" s="30"/>
      <c r="C16" s="30"/>
      <c r="D16" s="30"/>
      <c r="E16" s="30"/>
      <c r="F16" s="30"/>
      <c r="G16" s="31"/>
    </row>
    <row r="17" spans="1:10" ht="17.25">
      <c r="A17" s="40" t="s">
        <v>9</v>
      </c>
      <c r="B17" s="41"/>
      <c r="C17" s="2">
        <v>8640</v>
      </c>
      <c r="D17" s="3" t="s">
        <v>10</v>
      </c>
    </row>
    <row r="18" spans="1:10">
      <c r="A18" s="32" t="s">
        <v>38</v>
      </c>
      <c r="B18" s="33"/>
      <c r="C18" s="33"/>
      <c r="D18" s="33"/>
      <c r="E18" s="33"/>
      <c r="F18" s="33"/>
      <c r="G18" s="33"/>
      <c r="H18" s="2"/>
      <c r="I18" s="3"/>
    </row>
    <row r="19" spans="1:10">
      <c r="A19" s="35"/>
      <c r="B19" s="36"/>
      <c r="C19" s="36"/>
      <c r="D19" s="36"/>
      <c r="E19" s="36"/>
      <c r="F19" s="36"/>
      <c r="G19" s="36"/>
      <c r="H19" s="14">
        <v>1511.5</v>
      </c>
      <c r="I19" s="15" t="s">
        <v>8</v>
      </c>
    </row>
    <row r="20" spans="1:10">
      <c r="A20" s="29" t="s">
        <v>39</v>
      </c>
      <c r="B20" s="30"/>
      <c r="C20" s="30"/>
      <c r="D20" s="30"/>
      <c r="E20" s="30"/>
      <c r="F20" s="30"/>
      <c r="G20" s="30"/>
      <c r="H20" s="21">
        <v>-1.97</v>
      </c>
      <c r="I20" s="23" t="s">
        <v>8</v>
      </c>
    </row>
    <row r="22" spans="1:10" ht="18.75">
      <c r="A22" s="18" t="s">
        <v>22</v>
      </c>
    </row>
    <row r="23" spans="1:10" ht="15" customHeight="1">
      <c r="A23" s="32" t="s">
        <v>29</v>
      </c>
      <c r="B23" s="33"/>
      <c r="C23" s="33"/>
      <c r="D23" s="33"/>
      <c r="E23" s="33"/>
      <c r="F23" s="33"/>
      <c r="G23" s="33"/>
      <c r="H23" s="33"/>
      <c r="I23" s="33"/>
      <c r="J23" s="34"/>
    </row>
    <row r="24" spans="1:10">
      <c r="A24" s="35"/>
      <c r="B24" s="36"/>
      <c r="C24" s="36"/>
      <c r="D24" s="36"/>
      <c r="E24" s="36"/>
      <c r="F24" s="36"/>
      <c r="G24" s="36"/>
      <c r="H24" s="36"/>
      <c r="I24" s="36"/>
      <c r="J24" s="37"/>
    </row>
    <row r="25" spans="1:10">
      <c r="A25" s="29" t="s">
        <v>33</v>
      </c>
      <c r="B25" s="30"/>
      <c r="C25" s="30"/>
      <c r="D25" s="30"/>
      <c r="E25" s="30"/>
      <c r="F25" s="30"/>
      <c r="G25" s="31"/>
      <c r="H25" s="20"/>
      <c r="I25" s="20"/>
      <c r="J25" s="20"/>
    </row>
    <row r="26" spans="1:10" ht="18.75">
      <c r="A26" s="18"/>
    </row>
    <row r="27" spans="1:10">
      <c r="A27" s="1"/>
      <c r="B27" s="17" t="s">
        <v>43</v>
      </c>
      <c r="C27" s="2"/>
      <c r="D27" s="2"/>
      <c r="E27" s="2"/>
      <c r="F27" s="3"/>
      <c r="G27" s="1"/>
      <c r="H27" s="17" t="s">
        <v>21</v>
      </c>
      <c r="I27" s="2"/>
      <c r="J27" s="3"/>
    </row>
    <row r="28" spans="1:10" ht="17.25">
      <c r="A28" s="4" t="s">
        <v>47</v>
      </c>
      <c r="B28" s="5"/>
      <c r="C28" s="5"/>
      <c r="D28" s="5"/>
      <c r="E28" s="5"/>
      <c r="F28" s="6"/>
      <c r="G28" s="4" t="s">
        <v>30</v>
      </c>
      <c r="H28" s="5"/>
      <c r="I28" s="5"/>
      <c r="J28" s="6"/>
    </row>
    <row r="29" spans="1:10" ht="17.25">
      <c r="A29" s="7" t="s">
        <v>14</v>
      </c>
      <c r="B29" s="8">
        <f>H7+(0.0001778*516)</f>
        <v>4.545078133333333</v>
      </c>
      <c r="C29" s="9" t="s">
        <v>2</v>
      </c>
      <c r="D29" s="5"/>
      <c r="E29" s="5"/>
      <c r="F29" s="6"/>
      <c r="G29" s="7" t="s">
        <v>14</v>
      </c>
      <c r="H29" s="8">
        <f>(0.0001778*516)</f>
        <v>9.1744800000000001E-2</v>
      </c>
      <c r="I29" s="9" t="s">
        <v>2</v>
      </c>
      <c r="J29" s="6"/>
    </row>
    <row r="30" spans="1:10">
      <c r="A30" s="7" t="s">
        <v>15</v>
      </c>
      <c r="B30" s="8">
        <f>B29/0.3491</f>
        <v>13.0194160221522</v>
      </c>
      <c r="C30" s="9" t="s">
        <v>16</v>
      </c>
      <c r="D30" s="5"/>
      <c r="E30" s="5"/>
      <c r="F30" s="6"/>
      <c r="G30" s="7" t="s">
        <v>15</v>
      </c>
      <c r="H30" s="8">
        <f>H29/0.3491</f>
        <v>0.26280378115153252</v>
      </c>
      <c r="I30" s="9" t="s">
        <v>16</v>
      </c>
      <c r="J30" s="6"/>
    </row>
    <row r="31" spans="1:10">
      <c r="A31" s="7"/>
      <c r="B31" s="5"/>
      <c r="C31" s="9"/>
      <c r="D31" s="5"/>
      <c r="E31" s="5"/>
      <c r="F31" s="6"/>
      <c r="G31" s="4"/>
      <c r="H31" s="5"/>
      <c r="I31" s="5"/>
      <c r="J31" s="6"/>
    </row>
    <row r="32" spans="1:10" ht="18.75">
      <c r="A32" s="4" t="s">
        <v>3</v>
      </c>
      <c r="B32" s="5"/>
      <c r="C32" s="5"/>
      <c r="D32" s="5"/>
      <c r="E32" s="5"/>
      <c r="F32" s="6"/>
      <c r="G32" s="4"/>
      <c r="H32" s="5"/>
      <c r="I32" s="5"/>
      <c r="J32" s="6"/>
    </row>
    <row r="33" spans="1:10" ht="18">
      <c r="A33" s="7" t="s">
        <v>4</v>
      </c>
      <c r="B33" s="8">
        <f>G11*(H19/C8)*B30^2/(2*32.174)</f>
        <v>71.668549156602566</v>
      </c>
      <c r="C33" s="5" t="s">
        <v>8</v>
      </c>
      <c r="D33" s="5"/>
      <c r="E33" s="5"/>
      <c r="F33" s="6"/>
      <c r="G33" s="7" t="s">
        <v>4</v>
      </c>
      <c r="H33" s="16">
        <f>G11*(H19/C8)*H30^2/(2*32.174)</f>
        <v>2.9201746219507548E-2</v>
      </c>
      <c r="I33" s="5" t="s">
        <v>8</v>
      </c>
      <c r="J33" s="6"/>
    </row>
    <row r="34" spans="1:10">
      <c r="A34" s="4"/>
      <c r="B34" s="5"/>
      <c r="C34" s="5"/>
      <c r="D34" s="5"/>
      <c r="E34" s="5"/>
      <c r="F34" s="6"/>
      <c r="G34" s="4"/>
      <c r="H34" s="5"/>
      <c r="I34" s="5"/>
      <c r="J34" s="6"/>
    </row>
    <row r="35" spans="1:10" ht="18.75">
      <c r="A35" s="4" t="s">
        <v>12</v>
      </c>
      <c r="B35" s="5"/>
      <c r="C35" s="5"/>
      <c r="D35" s="5"/>
      <c r="E35" s="5"/>
      <c r="F35" s="6"/>
      <c r="G35" s="4"/>
      <c r="H35" s="5"/>
      <c r="I35" s="5"/>
      <c r="J35" s="6"/>
    </row>
    <row r="36" spans="1:10" ht="18">
      <c r="A36" s="7" t="s">
        <v>13</v>
      </c>
      <c r="B36" s="10">
        <f>(62.4*(C17/62.4)+H20+(B30^2/(2*32.174))-(B30^2/(2*32.174))-B33)</f>
        <v>8566.3614508433984</v>
      </c>
      <c r="C36" s="5" t="s">
        <v>20</v>
      </c>
      <c r="D36" s="5"/>
      <c r="E36" s="5"/>
      <c r="F36" s="6"/>
      <c r="G36" s="7" t="s">
        <v>13</v>
      </c>
      <c r="H36" s="10">
        <f>(62.4*(C17/62.4)+0.67+(H30^2/(2*32.174))-(H30^2/(2*32.174))-H33)</f>
        <v>8640.6407982537803</v>
      </c>
      <c r="I36" s="5" t="s">
        <v>37</v>
      </c>
      <c r="J36" s="6"/>
    </row>
    <row r="37" spans="1:10">
      <c r="A37" s="4"/>
      <c r="B37" s="25">
        <f>B36/144</f>
        <v>59.488621186412487</v>
      </c>
      <c r="C37" s="5" t="s">
        <v>36</v>
      </c>
      <c r="D37" s="5"/>
      <c r="E37" s="5"/>
      <c r="F37" s="6"/>
      <c r="G37" s="4"/>
      <c r="H37" s="25">
        <f>H36/144</f>
        <v>60.004449987873471</v>
      </c>
      <c r="I37" s="5" t="s">
        <v>35</v>
      </c>
      <c r="J37" s="6"/>
    </row>
    <row r="38" spans="1:10" ht="18">
      <c r="A38" s="7" t="s">
        <v>18</v>
      </c>
      <c r="B38" s="11"/>
      <c r="C38" s="5"/>
      <c r="D38" s="5"/>
      <c r="E38" s="5"/>
      <c r="F38" s="6"/>
      <c r="G38" s="4"/>
      <c r="H38" s="5"/>
      <c r="I38" s="5"/>
      <c r="J38" s="6"/>
    </row>
    <row r="39" spans="1:10" ht="18">
      <c r="A39" s="12" t="s">
        <v>17</v>
      </c>
      <c r="B39" s="13">
        <f>B30*C8/0.00001664</f>
        <v>521611.21883622586</v>
      </c>
      <c r="C39" s="14" t="s">
        <v>19</v>
      </c>
      <c r="D39" s="14"/>
      <c r="E39" s="14"/>
      <c r="F39" s="15"/>
      <c r="G39" s="12" t="s">
        <v>17</v>
      </c>
      <c r="H39" s="24">
        <f>H30*C8/0.00001664</f>
        <v>10528.997642288961</v>
      </c>
      <c r="I39" s="14" t="s">
        <v>32</v>
      </c>
      <c r="J39" s="15"/>
    </row>
    <row r="40" spans="1:10" ht="15.75" thickBot="1">
      <c r="A40" s="27"/>
      <c r="B40" s="27"/>
      <c r="C40" s="27"/>
      <c r="D40" s="27"/>
      <c r="E40" s="27"/>
      <c r="F40" s="27"/>
      <c r="G40" s="27"/>
      <c r="H40" s="27"/>
      <c r="I40" s="27"/>
      <c r="J40" s="27"/>
    </row>
    <row r="41" spans="1:10" ht="19.5" thickTop="1">
      <c r="A41" s="28" t="s">
        <v>25</v>
      </c>
    </row>
    <row r="43" spans="1:10">
      <c r="A43" s="29" t="s">
        <v>31</v>
      </c>
      <c r="B43" s="30"/>
      <c r="C43" s="30"/>
      <c r="D43" s="30"/>
      <c r="E43" s="30"/>
      <c r="F43" s="30"/>
      <c r="G43" s="23">
        <v>1.2E-2</v>
      </c>
    </row>
    <row r="45" spans="1:10">
      <c r="A45" s="29" t="s">
        <v>24</v>
      </c>
      <c r="B45" s="30"/>
      <c r="C45" s="30"/>
      <c r="D45" s="30"/>
      <c r="E45" s="30"/>
      <c r="F45" s="30"/>
      <c r="G45" s="30"/>
      <c r="H45" s="30"/>
      <c r="I45" s="30"/>
      <c r="J45" s="31"/>
    </row>
    <row r="46" spans="1:10" ht="17.25">
      <c r="A46" s="29" t="s">
        <v>6</v>
      </c>
      <c r="B46" s="30"/>
      <c r="C46" s="30"/>
      <c r="D46" s="30"/>
      <c r="E46" s="30"/>
      <c r="F46" s="21" t="s">
        <v>5</v>
      </c>
      <c r="G46" s="21" t="s">
        <v>7</v>
      </c>
      <c r="H46" s="23"/>
    </row>
    <row r="48" spans="1:10">
      <c r="A48" t="s">
        <v>26</v>
      </c>
    </row>
    <row r="50" spans="1:6" ht="18.75">
      <c r="A50" s="18" t="s">
        <v>1</v>
      </c>
    </row>
    <row r="51" spans="1:6">
      <c r="A51" s="14"/>
      <c r="B51" s="14"/>
      <c r="C51" s="14"/>
      <c r="D51" s="14"/>
      <c r="E51" s="14"/>
      <c r="F51" s="14"/>
    </row>
    <row r="52" spans="1:6" ht="17.25">
      <c r="A52" s="4" t="s">
        <v>27</v>
      </c>
      <c r="B52" s="5"/>
      <c r="C52" s="5"/>
      <c r="D52" s="5"/>
      <c r="E52" s="5"/>
      <c r="F52" s="6"/>
    </row>
    <row r="53" spans="1:6" ht="17.25">
      <c r="A53" s="7" t="s">
        <v>14</v>
      </c>
      <c r="B53" s="8">
        <f>0.0001778*8</f>
        <v>1.4224000000000001E-3</v>
      </c>
      <c r="C53" s="9" t="s">
        <v>2</v>
      </c>
      <c r="D53" s="5"/>
      <c r="E53" s="5"/>
      <c r="F53" s="6"/>
    </row>
    <row r="54" spans="1:6">
      <c r="A54" s="7" t="s">
        <v>15</v>
      </c>
      <c r="B54" s="8">
        <f>B53/0.005454</f>
        <v>0.26079941327466083</v>
      </c>
      <c r="C54" s="9" t="s">
        <v>16</v>
      </c>
      <c r="D54" s="5"/>
      <c r="E54" s="5"/>
      <c r="F54" s="6"/>
    </row>
    <row r="55" spans="1:6">
      <c r="A55" s="7"/>
      <c r="B55" s="5"/>
      <c r="C55" s="9"/>
      <c r="D55" s="5"/>
      <c r="E55" s="5"/>
      <c r="F55" s="6"/>
    </row>
    <row r="56" spans="1:6" ht="18.75">
      <c r="A56" s="4" t="s">
        <v>3</v>
      </c>
      <c r="B56" s="5"/>
      <c r="C56" s="5"/>
      <c r="D56" s="5"/>
      <c r="E56" s="5"/>
      <c r="F56" s="6"/>
    </row>
    <row r="57" spans="1:6" ht="18">
      <c r="A57" s="7" t="s">
        <v>4</v>
      </c>
      <c r="B57" s="8">
        <f>G43*(30/0.08333)*B54^2/(2*32.174)</f>
        <v>4.5664560890609886E-3</v>
      </c>
      <c r="C57" s="5" t="s">
        <v>8</v>
      </c>
      <c r="D57" s="5"/>
      <c r="E57" s="5"/>
      <c r="F57" s="6"/>
    </row>
    <row r="58" spans="1:6">
      <c r="A58" s="4"/>
      <c r="B58" s="5"/>
      <c r="C58" s="5"/>
      <c r="D58" s="5"/>
      <c r="E58" s="5"/>
      <c r="F58" s="6"/>
    </row>
    <row r="59" spans="1:6" ht="18.75">
      <c r="A59" s="4" t="s">
        <v>12</v>
      </c>
      <c r="B59" s="5"/>
      <c r="C59" s="5"/>
      <c r="D59" s="5"/>
      <c r="E59" s="5"/>
      <c r="F59" s="6"/>
    </row>
    <row r="60" spans="1:6" ht="18">
      <c r="A60" s="7" t="s">
        <v>13</v>
      </c>
      <c r="B60" s="10">
        <f>(62.4*(C17/62.4)+0.67+(B54^2/(2*32.174))-(B54^2/(2*32.174))-B57)</f>
        <v>8640.6654335439107</v>
      </c>
      <c r="C60" s="5" t="s">
        <v>10</v>
      </c>
      <c r="D60" s="5"/>
      <c r="E60" s="5"/>
      <c r="F60" s="6"/>
    </row>
    <row r="61" spans="1:6">
      <c r="A61" s="4"/>
      <c r="B61" s="25">
        <f>B60/144</f>
        <v>60.00462106627716</v>
      </c>
      <c r="C61" s="5" t="s">
        <v>44</v>
      </c>
      <c r="D61" s="5"/>
      <c r="E61" s="5"/>
      <c r="F61" s="6"/>
    </row>
    <row r="62" spans="1:6" ht="18">
      <c r="A62" s="7" t="s">
        <v>18</v>
      </c>
      <c r="B62" s="11"/>
      <c r="C62" s="5"/>
      <c r="D62" s="5"/>
      <c r="E62" s="5"/>
      <c r="F62" s="6"/>
    </row>
    <row r="63" spans="1:6" ht="18">
      <c r="A63" s="12" t="s">
        <v>17</v>
      </c>
      <c r="B63" s="13">
        <f>B54*0.08333/0.00001664</f>
        <v>1306.0345617895123</v>
      </c>
      <c r="C63" s="14" t="s">
        <v>34</v>
      </c>
      <c r="D63" s="14"/>
      <c r="E63" s="14"/>
      <c r="F63" s="15"/>
    </row>
  </sheetData>
  <mergeCells count="16">
    <mergeCell ref="A5:J6"/>
    <mergeCell ref="A23:J24"/>
    <mergeCell ref="A18:G19"/>
    <mergeCell ref="A7:D7"/>
    <mergeCell ref="A8:B8"/>
    <mergeCell ref="A9:B9"/>
    <mergeCell ref="A11:F11"/>
    <mergeCell ref="A13:J13"/>
    <mergeCell ref="A14:E14"/>
    <mergeCell ref="A16:G16"/>
    <mergeCell ref="A17:B17"/>
    <mergeCell ref="A20:G20"/>
    <mergeCell ref="A25:G25"/>
    <mergeCell ref="A43:F43"/>
    <mergeCell ref="A45:J45"/>
    <mergeCell ref="A46:E46"/>
  </mergeCells>
  <pageMargins left="0.7" right="0.7" top="0.75" bottom="0.75" header="0.3" footer="0.3"/>
  <pageSetup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David</cp:lastModifiedBy>
  <cp:lastPrinted>2012-11-25T23:48:32Z</cp:lastPrinted>
  <dcterms:created xsi:type="dcterms:W3CDTF">2012-11-12T21:59:18Z</dcterms:created>
  <dcterms:modified xsi:type="dcterms:W3CDTF">2012-11-26T00:29:00Z</dcterms:modified>
</cp:coreProperties>
</file>