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rob #4.1" sheetId="3" r:id="rId1"/>
    <sheet name="Prob #4.4" sheetId="4" r:id="rId2"/>
  </sheets>
  <calcPr calcId="124519"/>
</workbook>
</file>

<file path=xl/calcChain.xml><?xml version="1.0" encoding="utf-8"?>
<calcChain xmlns="http://schemas.openxmlformats.org/spreadsheetml/2006/main">
  <c r="F36" i="4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D29"/>
  <c r="D36"/>
  <c r="D35"/>
  <c r="D34"/>
  <c r="D33"/>
  <c r="D32"/>
  <c r="D31"/>
  <c r="D30"/>
  <c r="C36"/>
  <c r="C35"/>
  <c r="C34"/>
  <c r="C33"/>
  <c r="C32"/>
  <c r="C31"/>
  <c r="C30"/>
  <c r="C29"/>
  <c r="A28"/>
  <c r="A29" s="1"/>
  <c r="A30" s="1"/>
  <c r="A31" s="1"/>
  <c r="A32" s="1"/>
  <c r="A33" s="1"/>
  <c r="A34" s="1"/>
  <c r="A35" s="1"/>
  <c r="A36" s="1"/>
  <c r="G16"/>
  <c r="F17"/>
  <c r="F18"/>
  <c r="F19"/>
  <c r="D20"/>
  <c r="D19"/>
  <c r="D18"/>
  <c r="D17"/>
  <c r="D16"/>
  <c r="F28"/>
  <c r="F27"/>
  <c r="D28" s="1"/>
  <c r="F26"/>
  <c r="D27" s="1"/>
  <c r="F25"/>
  <c r="D26" s="1"/>
  <c r="F24"/>
  <c r="D25" s="1"/>
  <c r="F23"/>
  <c r="D24" s="1"/>
  <c r="F22"/>
  <c r="D23" s="1"/>
  <c r="F21"/>
  <c r="D22" s="1"/>
  <c r="F20"/>
  <c r="D21" s="1"/>
  <c r="F16"/>
  <c r="G18"/>
  <c r="C28"/>
  <c r="G15"/>
  <c r="C27"/>
  <c r="C26"/>
  <c r="C25"/>
  <c r="C24"/>
  <c r="C23"/>
  <c r="C22"/>
  <c r="C21"/>
  <c r="C20"/>
  <c r="C19"/>
  <c r="C18"/>
  <c r="C17"/>
  <c r="C16"/>
  <c r="C15"/>
  <c r="A16"/>
  <c r="A17" s="1"/>
  <c r="A18" s="1"/>
  <c r="A19" s="1"/>
  <c r="A20" s="1"/>
  <c r="A21" s="1"/>
  <c r="A22" s="1"/>
  <c r="A23" s="1"/>
  <c r="A24" s="1"/>
  <c r="A25" s="1"/>
  <c r="A26" s="1"/>
  <c r="A27" s="1"/>
  <c r="C14" i="3"/>
  <c r="C15" s="1"/>
  <c r="C16" s="1"/>
  <c r="C17" s="1"/>
  <c r="C18" s="1"/>
  <c r="C19" s="1"/>
  <c r="C20" s="1"/>
  <c r="C21" s="1"/>
  <c r="C22" s="1"/>
  <c r="C13"/>
  <c r="C12"/>
  <c r="A13"/>
  <c r="A14" s="1"/>
  <c r="A15" s="1"/>
  <c r="A16" s="1"/>
  <c r="A17" s="1"/>
  <c r="A18" s="1"/>
  <c r="A19" s="1"/>
  <c r="A20" s="1"/>
  <c r="A21" s="1"/>
  <c r="A22" s="1"/>
  <c r="B6"/>
  <c r="B9" s="1"/>
  <c r="G17" i="4" l="1"/>
  <c r="G19"/>
  <c r="B7" i="3"/>
  <c r="B8"/>
  <c r="G20" i="4" l="1"/>
  <c r="G21" l="1"/>
  <c r="G22" l="1"/>
  <c r="G23" l="1"/>
  <c r="G24" l="1"/>
  <c r="G25" l="1"/>
  <c r="G26" l="1"/>
  <c r="G27" l="1"/>
  <c r="G28" l="1"/>
</calcChain>
</file>

<file path=xl/sharedStrings.xml><?xml version="1.0" encoding="utf-8"?>
<sst xmlns="http://schemas.openxmlformats.org/spreadsheetml/2006/main" count="34" uniqueCount="30">
  <si>
    <t>K =</t>
  </si>
  <si>
    <t>hr.</t>
  </si>
  <si>
    <t xml:space="preserve">x  = </t>
  </si>
  <si>
    <t>D  =</t>
  </si>
  <si>
    <r>
      <t>C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 =</t>
    </r>
  </si>
  <si>
    <r>
      <t>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 =</t>
    </r>
  </si>
  <si>
    <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=</t>
    </r>
  </si>
  <si>
    <t>Time (hrs)</t>
  </si>
  <si>
    <t>Inflow (cfs)</t>
  </si>
  <si>
    <t>Outflow (cfs)</t>
  </si>
  <si>
    <t>The flow through the spillway is governed by :</t>
  </si>
  <si>
    <t>Storage in the reservoir is governed by :</t>
  </si>
  <si>
    <t>L =</t>
  </si>
  <si>
    <t>ft.</t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</si>
  <si>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Q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</t>
    </r>
  </si>
  <si>
    <t>[Eqn 4-13]</t>
  </si>
  <si>
    <t>Since</t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</si>
  <si>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Q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 0</t>
    </r>
  </si>
  <si>
    <t>Substite Q with</t>
  </si>
  <si>
    <t>Substite S with</t>
  </si>
  <si>
    <t>y</t>
  </si>
  <si>
    <t xml:space="preserve">y = </t>
  </si>
  <si>
    <t xml:space="preserve">the height of water </t>
  </si>
  <si>
    <t>above the spillway crest</t>
  </si>
  <si>
    <t>therefore for T=24</t>
  </si>
  <si>
    <t xml:space="preserve">all other times  </t>
  </si>
  <si>
    <t>Problem #4.1</t>
  </si>
  <si>
    <t>Problem #4.4          pg 1 of 2</t>
  </si>
  <si>
    <t>Problem #4.4          pg 2 of 2</t>
  </si>
  <si>
    <t>David Dammon</t>
  </si>
</sst>
</file>

<file path=xl/styles.xml><?xml version="1.0" encoding="utf-8"?>
<styleSheet xmlns="http://schemas.openxmlformats.org/spreadsheetml/2006/main">
  <numFmts count="1">
    <numFmt numFmtId="164" formatCode="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Muskingum River Routing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tx>
            <c:v>Inflow</c:v>
          </c:tx>
          <c:marker>
            <c:symbol val="none"/>
          </c:marker>
          <c:cat>
            <c:numRef>
              <c:f>'Prob #4.1'!$A$12:$A$22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</c:numCache>
            </c:numRef>
          </c:cat>
          <c:val>
            <c:numRef>
              <c:f>'Prob #4.1'!$B$12:$B$22</c:f>
              <c:numCache>
                <c:formatCode>General</c:formatCode>
                <c:ptCount val="11"/>
                <c:pt idx="0">
                  <c:v>50</c:v>
                </c:pt>
                <c:pt idx="1">
                  <c:v>75</c:v>
                </c:pt>
                <c:pt idx="2">
                  <c:v>150</c:v>
                </c:pt>
                <c:pt idx="3">
                  <c:v>450</c:v>
                </c:pt>
                <c:pt idx="4">
                  <c:v>1000</c:v>
                </c:pt>
                <c:pt idx="5">
                  <c:v>840</c:v>
                </c:pt>
                <c:pt idx="6">
                  <c:v>750</c:v>
                </c:pt>
                <c:pt idx="7">
                  <c:v>600</c:v>
                </c:pt>
                <c:pt idx="8">
                  <c:v>300</c:v>
                </c:pt>
                <c:pt idx="9">
                  <c:v>100</c:v>
                </c:pt>
                <c:pt idx="10">
                  <c:v>50</c:v>
                </c:pt>
              </c:numCache>
            </c:numRef>
          </c:val>
        </c:ser>
        <c:ser>
          <c:idx val="2"/>
          <c:order val="1"/>
          <c:tx>
            <c:v>Outflow</c:v>
          </c:tx>
          <c:marker>
            <c:symbol val="none"/>
          </c:marker>
          <c:cat>
            <c:numRef>
              <c:f>'Prob #4.1'!$A$12:$A$22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18</c:v>
                </c:pt>
                <c:pt idx="4">
                  <c:v>24</c:v>
                </c:pt>
                <c:pt idx="5">
                  <c:v>30</c:v>
                </c:pt>
                <c:pt idx="6">
                  <c:v>36</c:v>
                </c:pt>
                <c:pt idx="7">
                  <c:v>42</c:v>
                </c:pt>
                <c:pt idx="8">
                  <c:v>48</c:v>
                </c:pt>
                <c:pt idx="9">
                  <c:v>54</c:v>
                </c:pt>
                <c:pt idx="10">
                  <c:v>60</c:v>
                </c:pt>
              </c:numCache>
            </c:numRef>
          </c:cat>
          <c:val>
            <c:numRef>
              <c:f>'Prob #4.1'!$C$12:$C$22</c:f>
              <c:numCache>
                <c:formatCode>0.00</c:formatCode>
                <c:ptCount val="11"/>
                <c:pt idx="0">
                  <c:v>50</c:v>
                </c:pt>
                <c:pt idx="1">
                  <c:v>52.27272727272728</c:v>
                </c:pt>
                <c:pt idx="2">
                  <c:v>69.421487603305792</c:v>
                </c:pt>
                <c:pt idx="3">
                  <c:v>133.32081141998501</c:v>
                </c:pt>
                <c:pt idx="4">
                  <c:v>327.26589713817367</c:v>
                </c:pt>
                <c:pt idx="5">
                  <c:v>618.5086711662766</c:v>
                </c:pt>
                <c:pt idx="6">
                  <c:v>711.00472972706007</c:v>
                </c:pt>
                <c:pt idx="7">
                  <c:v>715.09348894203288</c:v>
                </c:pt>
                <c:pt idx="8">
                  <c:v>635.50553942292709</c:v>
                </c:pt>
                <c:pt idx="9">
                  <c:v>464.82120332159667</c:v>
                </c:pt>
                <c:pt idx="10">
                  <c:v>294.44792908450734</c:v>
                </c:pt>
              </c:numCache>
            </c:numRef>
          </c:val>
        </c:ser>
        <c:marker val="1"/>
        <c:axId val="80050048"/>
        <c:axId val="80052224"/>
      </c:lineChart>
      <c:catAx>
        <c:axId val="80050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(hrs)</a:t>
                </a:r>
              </a:p>
            </c:rich>
          </c:tx>
          <c:layout/>
        </c:title>
        <c:numFmt formatCode="General" sourceLinked="1"/>
        <c:tickLblPos val="nextTo"/>
        <c:crossAx val="80052224"/>
        <c:crosses val="autoZero"/>
        <c:auto val="1"/>
        <c:lblAlgn val="ctr"/>
        <c:lblOffset val="100"/>
      </c:catAx>
      <c:valAx>
        <c:axId val="800522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 (cfs)</a:t>
                </a:r>
              </a:p>
            </c:rich>
          </c:tx>
          <c:layout/>
        </c:title>
        <c:numFmt formatCode="General" sourceLinked="1"/>
        <c:tickLblPos val="nextTo"/>
        <c:crossAx val="8005004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1" Type="http://schemas.openxmlformats.org/officeDocument/2006/relationships/image" Target="../media/image5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4</xdr:col>
      <xdr:colOff>142875</xdr:colOff>
      <xdr:row>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381000"/>
          <a:ext cx="1362075" cy="13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4</xdr:col>
      <xdr:colOff>114300</xdr:colOff>
      <xdr:row>6</xdr:row>
      <xdr:rowOff>371475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71500"/>
          <a:ext cx="1333500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19050</xdr:colOff>
      <xdr:row>7</xdr:row>
      <xdr:rowOff>371475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981075"/>
          <a:ext cx="1238250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4</xdr:col>
      <xdr:colOff>304800</xdr:colOff>
      <xdr:row>8</xdr:row>
      <xdr:rowOff>371475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19200" y="1438275"/>
          <a:ext cx="1524000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4</xdr:row>
      <xdr:rowOff>9525</xdr:rowOff>
    </xdr:from>
    <xdr:to>
      <xdr:col>1</xdr:col>
      <xdr:colOff>123825</xdr:colOff>
      <xdr:row>4</xdr:row>
      <xdr:rowOff>142875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7650" y="390525"/>
          <a:ext cx="361950" cy="13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28575</xdr:colOff>
      <xdr:row>8</xdr:row>
      <xdr:rowOff>180975</xdr:rowOff>
    </xdr:from>
    <xdr:to>
      <xdr:col>8</xdr:col>
      <xdr:colOff>381000</xdr:colOff>
      <xdr:row>8</xdr:row>
      <xdr:rowOff>352425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952750" y="1809750"/>
          <a:ext cx="2181225" cy="171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200025</xdr:colOff>
      <xdr:row>25</xdr:row>
      <xdr:rowOff>9525</xdr:rowOff>
    </xdr:from>
    <xdr:to>
      <xdr:col>9</xdr:col>
      <xdr:colOff>476250</xdr:colOff>
      <xdr:row>39</xdr:row>
      <xdr:rowOff>95250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4</xdr:row>
      <xdr:rowOff>9525</xdr:rowOff>
    </xdr:from>
    <xdr:to>
      <xdr:col>1</xdr:col>
      <xdr:colOff>123825</xdr:colOff>
      <xdr:row>4</xdr:row>
      <xdr:rowOff>142875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90525"/>
          <a:ext cx="361950" cy="133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209550</xdr:colOff>
      <xdr:row>2</xdr:row>
      <xdr:rowOff>38100</xdr:rowOff>
    </xdr:from>
    <xdr:to>
      <xdr:col>14</xdr:col>
      <xdr:colOff>95250</xdr:colOff>
      <xdr:row>4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95950" y="38100"/>
          <a:ext cx="336232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38100</xdr:colOff>
      <xdr:row>5</xdr:row>
      <xdr:rowOff>9525</xdr:rowOff>
    </xdr:from>
    <xdr:to>
      <xdr:col>11</xdr:col>
      <xdr:colOff>561975</xdr:colOff>
      <xdr:row>7</xdr:row>
      <xdr:rowOff>19050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914900" y="657225"/>
          <a:ext cx="235267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</xdr:colOff>
      <xdr:row>13</xdr:row>
      <xdr:rowOff>161925</xdr:rowOff>
    </xdr:from>
    <xdr:to>
      <xdr:col>2</xdr:col>
      <xdr:colOff>800100</xdr:colOff>
      <xdr:row>13</xdr:row>
      <xdr:rowOff>342900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28725" y="1762125"/>
          <a:ext cx="790575" cy="180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57150</xdr:colOff>
      <xdr:row>13</xdr:row>
      <xdr:rowOff>47625</xdr:rowOff>
    </xdr:from>
    <xdr:to>
      <xdr:col>5</xdr:col>
      <xdr:colOff>1343025</xdr:colOff>
      <xdr:row>13</xdr:row>
      <xdr:rowOff>247650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505200" y="2219325"/>
          <a:ext cx="1285875" cy="20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28575</xdr:colOff>
      <xdr:row>13</xdr:row>
      <xdr:rowOff>38099</xdr:rowOff>
    </xdr:from>
    <xdr:to>
      <xdr:col>6</xdr:col>
      <xdr:colOff>914400</xdr:colOff>
      <xdr:row>13</xdr:row>
      <xdr:rowOff>352424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838700" y="2209799"/>
          <a:ext cx="885825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5</xdr:col>
      <xdr:colOff>962025</xdr:colOff>
      <xdr:row>8</xdr:row>
      <xdr:rowOff>161925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676525" y="1219200"/>
          <a:ext cx="1485900" cy="161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11</xdr:col>
      <xdr:colOff>552450</xdr:colOff>
      <xdr:row>9</xdr:row>
      <xdr:rowOff>161925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324725" y="1409700"/>
          <a:ext cx="1162050" cy="161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114299</xdr:colOff>
      <xdr:row>5</xdr:row>
      <xdr:rowOff>161926</xdr:rowOff>
    </xdr:from>
    <xdr:to>
      <xdr:col>5</xdr:col>
      <xdr:colOff>1314449</xdr:colOff>
      <xdr:row>7</xdr:row>
      <xdr:rowOff>85726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181224" y="1190626"/>
          <a:ext cx="2581275" cy="304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104775</xdr:colOff>
      <xdr:row>9</xdr:row>
      <xdr:rowOff>76200</xdr:rowOff>
    </xdr:from>
    <xdr:to>
      <xdr:col>6</xdr:col>
      <xdr:colOff>257175</xdr:colOff>
      <xdr:row>10</xdr:row>
      <xdr:rowOff>180975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171700" y="1866900"/>
          <a:ext cx="2895600" cy="295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13</xdr:col>
      <xdr:colOff>257175</xdr:colOff>
      <xdr:row>14</xdr:row>
      <xdr:rowOff>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6105525" y="2171700"/>
          <a:ext cx="330517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590550</xdr:colOff>
      <xdr:row>14</xdr:row>
      <xdr:rowOff>104775</xdr:rowOff>
    </xdr:from>
    <xdr:to>
      <xdr:col>12</xdr:col>
      <xdr:colOff>352425</xdr:colOff>
      <xdr:row>16</xdr:row>
      <xdr:rowOff>104775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6086475" y="2657475"/>
          <a:ext cx="280987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13</xdr:col>
      <xdr:colOff>485775</xdr:colOff>
      <xdr:row>19</xdr:row>
      <xdr:rowOff>19050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324725" y="3314700"/>
          <a:ext cx="2314575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57150</xdr:colOff>
      <xdr:row>13</xdr:row>
      <xdr:rowOff>19050</xdr:rowOff>
    </xdr:from>
    <xdr:to>
      <xdr:col>3</xdr:col>
      <xdr:colOff>809625</xdr:colOff>
      <xdr:row>13</xdr:row>
      <xdr:rowOff>333375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124075" y="2190750"/>
          <a:ext cx="752475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571500</xdr:colOff>
      <xdr:row>19</xdr:row>
      <xdr:rowOff>161925</xdr:rowOff>
    </xdr:from>
    <xdr:to>
      <xdr:col>15</xdr:col>
      <xdr:colOff>142875</xdr:colOff>
      <xdr:row>21</xdr:row>
      <xdr:rowOff>171450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534275" y="3667125"/>
          <a:ext cx="3295650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238124</xdr:colOff>
      <xdr:row>3</xdr:row>
      <xdr:rowOff>1</xdr:rowOff>
    </xdr:from>
    <xdr:to>
      <xdr:col>5</xdr:col>
      <xdr:colOff>1343024</xdr:colOff>
      <xdr:row>3</xdr:row>
      <xdr:rowOff>209551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305049" y="571501"/>
          <a:ext cx="2486025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12</xdr:col>
      <xdr:colOff>161925</xdr:colOff>
      <xdr:row>9</xdr:row>
      <xdr:rowOff>9525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572375" y="1219200"/>
          <a:ext cx="1381125" cy="20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H1" sqref="H1"/>
    </sheetView>
  </sheetViews>
  <sheetFormatPr defaultRowHeight="15"/>
  <cols>
    <col min="1" max="1" width="7.28515625" customWidth="1"/>
  </cols>
  <sheetData>
    <row r="1" spans="1:9" ht="21">
      <c r="H1" s="22" t="s">
        <v>29</v>
      </c>
    </row>
    <row r="2" spans="1:9" ht="21">
      <c r="H2" s="22" t="s">
        <v>26</v>
      </c>
    </row>
    <row r="3" spans="1:9">
      <c r="A3" s="1" t="s">
        <v>0</v>
      </c>
      <c r="B3" s="2">
        <v>12</v>
      </c>
      <c r="C3" t="s">
        <v>1</v>
      </c>
    </row>
    <row r="4" spans="1:9">
      <c r="A4" s="1" t="s">
        <v>2</v>
      </c>
      <c r="B4" s="2">
        <v>0.15</v>
      </c>
    </row>
    <row r="5" spans="1:9">
      <c r="A5" s="1"/>
      <c r="B5" s="2">
        <v>6</v>
      </c>
      <c r="C5" t="s">
        <v>1</v>
      </c>
    </row>
    <row r="6" spans="1:9">
      <c r="A6" s="1" t="s">
        <v>3</v>
      </c>
      <c r="B6">
        <f>B3-(B3*B4)+(0.5*B5)</f>
        <v>13.2</v>
      </c>
    </row>
    <row r="7" spans="1:9" ht="32.25" customHeight="1">
      <c r="A7" s="1" t="s">
        <v>4</v>
      </c>
      <c r="B7" s="4">
        <f>((0.5*B5)-(B3*B4))/B6</f>
        <v>9.0909090909090925E-2</v>
      </c>
    </row>
    <row r="8" spans="1:9" ht="36" customHeight="1">
      <c r="A8" s="1" t="s">
        <v>5</v>
      </c>
      <c r="B8" s="4">
        <f>((0.5*B5)+(B3*B4))/B6</f>
        <v>0.36363636363636365</v>
      </c>
    </row>
    <row r="9" spans="1:9" ht="34.5" customHeight="1">
      <c r="A9" s="1" t="s">
        <v>6</v>
      </c>
      <c r="B9" s="4">
        <f>(B3-(0.5*B5)-(B3*B4))/B6</f>
        <v>0.54545454545454553</v>
      </c>
      <c r="F9" s="5"/>
      <c r="G9" s="5"/>
      <c r="H9" s="5"/>
      <c r="I9" s="5"/>
    </row>
    <row r="10" spans="1:9" ht="7.5" customHeight="1" thickBot="1">
      <c r="A10" s="1"/>
    </row>
    <row r="11" spans="1:9" ht="35.25" customHeight="1" thickBot="1">
      <c r="A11" s="13" t="s">
        <v>7</v>
      </c>
      <c r="B11" s="14" t="s">
        <v>8</v>
      </c>
      <c r="C11" s="21" t="s">
        <v>9</v>
      </c>
      <c r="D11" s="3"/>
      <c r="E11" s="3"/>
    </row>
    <row r="12" spans="1:9" ht="15.75" thickTop="1">
      <c r="A12" s="10">
        <v>0</v>
      </c>
      <c r="B12" s="11">
        <v>50</v>
      </c>
      <c r="C12" s="12">
        <f>B12</f>
        <v>50</v>
      </c>
    </row>
    <row r="13" spans="1:9">
      <c r="A13" s="6">
        <f>A12+6</f>
        <v>6</v>
      </c>
      <c r="B13" s="7">
        <v>75</v>
      </c>
      <c r="C13" s="8">
        <f>($B$7*B13) + ($B$8*B12) + ($B$9*C12)</f>
        <v>52.27272727272728</v>
      </c>
    </row>
    <row r="14" spans="1:9">
      <c r="A14" s="6">
        <f t="shared" ref="A14:A22" si="0">A13+6</f>
        <v>12</v>
      </c>
      <c r="B14" s="7">
        <v>150</v>
      </c>
      <c r="C14" s="8">
        <f t="shared" ref="C14:C22" si="1">($B$7*B14) + ($B$8*B13) + ($B$9*C13)</f>
        <v>69.421487603305792</v>
      </c>
    </row>
    <row r="15" spans="1:9">
      <c r="A15" s="6">
        <f t="shared" si="0"/>
        <v>18</v>
      </c>
      <c r="B15" s="7">
        <v>450</v>
      </c>
      <c r="C15" s="8">
        <f t="shared" si="1"/>
        <v>133.32081141998501</v>
      </c>
    </row>
    <row r="16" spans="1:9">
      <c r="A16" s="6">
        <f t="shared" si="0"/>
        <v>24</v>
      </c>
      <c r="B16" s="19">
        <v>1000</v>
      </c>
      <c r="C16" s="8">
        <f t="shared" si="1"/>
        <v>327.26589713817367</v>
      </c>
    </row>
    <row r="17" spans="1:3">
      <c r="A17" s="6">
        <f t="shared" si="0"/>
        <v>30</v>
      </c>
      <c r="B17" s="7">
        <v>840</v>
      </c>
      <c r="C17" s="8">
        <f t="shared" si="1"/>
        <v>618.5086711662766</v>
      </c>
    </row>
    <row r="18" spans="1:3">
      <c r="A18" s="6">
        <f t="shared" si="0"/>
        <v>36</v>
      </c>
      <c r="B18" s="7">
        <v>750</v>
      </c>
      <c r="C18" s="8">
        <f t="shared" si="1"/>
        <v>711.00472972706007</v>
      </c>
    </row>
    <row r="19" spans="1:3">
      <c r="A19" s="6">
        <f t="shared" si="0"/>
        <v>42</v>
      </c>
      <c r="B19" s="7">
        <v>600</v>
      </c>
      <c r="C19" s="20">
        <f t="shared" si="1"/>
        <v>715.09348894203288</v>
      </c>
    </row>
    <row r="20" spans="1:3">
      <c r="A20" s="6">
        <f t="shared" si="0"/>
        <v>48</v>
      </c>
      <c r="B20" s="7">
        <v>300</v>
      </c>
      <c r="C20" s="8">
        <f t="shared" si="1"/>
        <v>635.50553942292709</v>
      </c>
    </row>
    <row r="21" spans="1:3">
      <c r="A21" s="6">
        <f t="shared" si="0"/>
        <v>54</v>
      </c>
      <c r="B21" s="7">
        <v>100</v>
      </c>
      <c r="C21" s="8">
        <f t="shared" si="1"/>
        <v>464.82120332159667</v>
      </c>
    </row>
    <row r="22" spans="1:3">
      <c r="A22" s="6">
        <f t="shared" si="0"/>
        <v>60</v>
      </c>
      <c r="B22" s="7">
        <v>50</v>
      </c>
      <c r="C22" s="8">
        <f t="shared" si="1"/>
        <v>294.44792908450734</v>
      </c>
    </row>
  </sheetData>
  <mergeCells count="1">
    <mergeCell ref="F9:I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C11" sqref="C11"/>
    </sheetView>
  </sheetViews>
  <sheetFormatPr defaultRowHeight="15"/>
  <cols>
    <col min="3" max="3" width="12.7109375" customWidth="1"/>
    <col min="4" max="4" width="12.85546875" customWidth="1"/>
    <col min="5" max="5" width="7.85546875" customWidth="1"/>
    <col min="6" max="6" width="20.42578125" customWidth="1"/>
    <col min="7" max="7" width="14" customWidth="1"/>
    <col min="14" max="14" width="15.5703125" customWidth="1"/>
    <col min="15" max="15" width="3.7109375" customWidth="1"/>
  </cols>
  <sheetData>
    <row r="1" spans="1:15">
      <c r="F1" t="s">
        <v>27</v>
      </c>
      <c r="N1" t="s">
        <v>28</v>
      </c>
    </row>
    <row r="3" spans="1:15">
      <c r="A3" s="1" t="s">
        <v>12</v>
      </c>
      <c r="B3" s="2">
        <v>15</v>
      </c>
      <c r="C3" t="s">
        <v>13</v>
      </c>
      <c r="D3" t="s">
        <v>10</v>
      </c>
      <c r="I3" t="s">
        <v>15</v>
      </c>
    </row>
    <row r="4" spans="1:15" ht="18">
      <c r="A4" s="1" t="s">
        <v>14</v>
      </c>
      <c r="B4" s="2">
        <v>0</v>
      </c>
    </row>
    <row r="5" spans="1:15" ht="18">
      <c r="A5" s="1"/>
      <c r="B5" s="2">
        <v>12</v>
      </c>
      <c r="C5" t="s">
        <v>1</v>
      </c>
      <c r="I5" t="s">
        <v>16</v>
      </c>
      <c r="J5" s="1" t="s">
        <v>17</v>
      </c>
    </row>
    <row r="6" spans="1:15">
      <c r="A6" s="1"/>
      <c r="D6" t="s">
        <v>11</v>
      </c>
    </row>
    <row r="7" spans="1:15">
      <c r="A7" s="1" t="s">
        <v>21</v>
      </c>
      <c r="B7" s="4" t="s">
        <v>22</v>
      </c>
    </row>
    <row r="8" spans="1:15">
      <c r="A8" s="4" t="s">
        <v>23</v>
      </c>
      <c r="B8" s="4"/>
    </row>
    <row r="9" spans="1:15">
      <c r="A9" s="1"/>
      <c r="B9" s="4"/>
      <c r="I9" t="s">
        <v>18</v>
      </c>
      <c r="M9" s="1"/>
      <c r="O9" s="1"/>
    </row>
    <row r="10" spans="1:15">
      <c r="A10" s="1"/>
      <c r="B10" s="4"/>
      <c r="I10" t="s">
        <v>19</v>
      </c>
      <c r="M10" s="1"/>
      <c r="O10" s="1"/>
    </row>
    <row r="11" spans="1:15">
      <c r="A11" s="1"/>
      <c r="B11" s="4"/>
      <c r="M11" s="1"/>
      <c r="O11" s="1"/>
    </row>
    <row r="12" spans="1:15">
      <c r="A12" s="1"/>
      <c r="M12" s="1"/>
    </row>
    <row r="13" spans="1:15" ht="15.75" thickBot="1">
      <c r="A13" s="1"/>
      <c r="M13" s="1"/>
    </row>
    <row r="14" spans="1:15" ht="30.75" thickBot="1">
      <c r="A14" s="13" t="s">
        <v>7</v>
      </c>
      <c r="B14" s="14" t="s">
        <v>8</v>
      </c>
      <c r="C14" s="14"/>
      <c r="D14" s="15"/>
      <c r="E14" s="16" t="s">
        <v>20</v>
      </c>
      <c r="F14" s="17"/>
      <c r="G14" s="18"/>
    </row>
    <row r="15" spans="1:15" ht="15.75" thickTop="1">
      <c r="A15" s="10">
        <v>12</v>
      </c>
      <c r="B15" s="10">
        <v>40</v>
      </c>
      <c r="C15" s="11">
        <f>3.75*B3*B4</f>
        <v>0</v>
      </c>
      <c r="D15" s="12">
        <v>0</v>
      </c>
      <c r="E15" s="11">
        <v>0</v>
      </c>
      <c r="F15" s="11">
        <v>0</v>
      </c>
      <c r="G15" s="12">
        <f>(2*300*E15/12) +F15</f>
        <v>0</v>
      </c>
    </row>
    <row r="16" spans="1:15">
      <c r="A16" s="6">
        <f>A15+12</f>
        <v>24</v>
      </c>
      <c r="B16" s="6">
        <v>35</v>
      </c>
      <c r="C16" s="7">
        <f>B16+B15</f>
        <v>75</v>
      </c>
      <c r="D16" s="8">
        <f>(2*3571*E15/12)-F15</f>
        <v>0</v>
      </c>
      <c r="E16" s="9">
        <v>0.122</v>
      </c>
      <c r="F16" s="8">
        <f t="shared" ref="F16:F28" si="0">3.75*15*E16^(1.5)</f>
        <v>2.3969682022296421</v>
      </c>
      <c r="G16" s="8">
        <f t="shared" ref="G16:G28" si="1">(2*3571*E16/12) +F16</f>
        <v>75.007301535562974</v>
      </c>
    </row>
    <row r="17" spans="1:9">
      <c r="A17" s="6">
        <f t="shared" ref="A17:A36" si="2">A16+12</f>
        <v>36</v>
      </c>
      <c r="B17" s="6">
        <v>37</v>
      </c>
      <c r="C17" s="7">
        <f t="shared" ref="C17:C36" si="3">B17+B16</f>
        <v>72</v>
      </c>
      <c r="D17" s="8">
        <f t="shared" ref="D17:D36" si="4">(2*3571*E16/12)-F16</f>
        <v>70.213365131103686</v>
      </c>
      <c r="E17" s="9">
        <v>0.22869999999999999</v>
      </c>
      <c r="F17" s="8">
        <f t="shared" si="0"/>
        <v>6.1520771585669278</v>
      </c>
      <c r="G17" s="8">
        <f t="shared" si="1"/>
        <v>142.26669382523357</v>
      </c>
    </row>
    <row r="18" spans="1:9">
      <c r="A18" s="6">
        <f t="shared" si="2"/>
        <v>48</v>
      </c>
      <c r="B18" s="6">
        <v>125</v>
      </c>
      <c r="C18" s="7">
        <f t="shared" si="3"/>
        <v>162</v>
      </c>
      <c r="D18" s="8">
        <f t="shared" si="4"/>
        <v>129.96253950809972</v>
      </c>
      <c r="E18" s="9">
        <v>0.46110000000000001</v>
      </c>
      <c r="F18" s="8">
        <f t="shared" si="0"/>
        <v>17.612264948763112</v>
      </c>
      <c r="G18" s="8">
        <f t="shared" si="1"/>
        <v>292.04361494876309</v>
      </c>
    </row>
    <row r="19" spans="1:9">
      <c r="A19" s="6">
        <f t="shared" si="2"/>
        <v>60</v>
      </c>
      <c r="B19" s="6">
        <v>340</v>
      </c>
      <c r="C19" s="7">
        <f t="shared" si="3"/>
        <v>465</v>
      </c>
      <c r="D19" s="8">
        <f t="shared" si="4"/>
        <v>256.81908505123693</v>
      </c>
      <c r="E19" s="9">
        <v>1.1034999999999999</v>
      </c>
      <c r="F19" s="8">
        <f t="shared" si="0"/>
        <v>65.205020086249817</v>
      </c>
      <c r="G19" s="8">
        <f t="shared" si="1"/>
        <v>721.97143675291636</v>
      </c>
      <c r="I19" t="s">
        <v>24</v>
      </c>
    </row>
    <row r="20" spans="1:9">
      <c r="A20" s="6">
        <f t="shared" si="2"/>
        <v>72</v>
      </c>
      <c r="B20" s="6">
        <v>575</v>
      </c>
      <c r="C20" s="7">
        <f t="shared" si="3"/>
        <v>915</v>
      </c>
      <c r="D20" s="8">
        <f t="shared" si="4"/>
        <v>591.56139658041684</v>
      </c>
      <c r="E20" s="9">
        <v>2.2193999999999998</v>
      </c>
      <c r="F20" s="8">
        <f t="shared" si="0"/>
        <v>185.9841350622354</v>
      </c>
      <c r="G20" s="8">
        <f t="shared" si="1"/>
        <v>1506.8970350622353</v>
      </c>
    </row>
    <row r="21" spans="1:9">
      <c r="A21" s="6">
        <f t="shared" si="2"/>
        <v>84</v>
      </c>
      <c r="B21" s="6">
        <v>722</v>
      </c>
      <c r="C21" s="7">
        <f t="shared" si="3"/>
        <v>1297</v>
      </c>
      <c r="D21" s="8">
        <f t="shared" si="4"/>
        <v>1134.9287649377648</v>
      </c>
      <c r="E21" s="9">
        <v>3.4748999999999999</v>
      </c>
      <c r="F21" s="8">
        <f t="shared" si="0"/>
        <v>364.36444654697999</v>
      </c>
      <c r="G21" s="8">
        <f t="shared" si="1"/>
        <v>2432.5090965469799</v>
      </c>
      <c r="I21" t="s">
        <v>25</v>
      </c>
    </row>
    <row r="22" spans="1:9">
      <c r="A22" s="6">
        <f t="shared" si="2"/>
        <v>96</v>
      </c>
      <c r="B22" s="6">
        <v>740</v>
      </c>
      <c r="C22" s="7">
        <f t="shared" si="3"/>
        <v>1462</v>
      </c>
      <c r="D22" s="8">
        <f t="shared" si="4"/>
        <v>1703.7802034530198</v>
      </c>
      <c r="E22" s="9">
        <v>4.4370000000000003</v>
      </c>
      <c r="F22" s="8">
        <f t="shared" si="0"/>
        <v>525.72262758976137</v>
      </c>
      <c r="G22" s="8">
        <f t="shared" si="1"/>
        <v>3166.4771275897619</v>
      </c>
    </row>
    <row r="23" spans="1:9">
      <c r="A23" s="6">
        <f t="shared" si="2"/>
        <v>108</v>
      </c>
      <c r="B23" s="6">
        <v>673</v>
      </c>
      <c r="C23" s="7">
        <f t="shared" si="3"/>
        <v>1413</v>
      </c>
      <c r="D23" s="8">
        <f t="shared" si="4"/>
        <v>2115.031872410239</v>
      </c>
      <c r="E23" s="9">
        <v>4.9031000000000002</v>
      </c>
      <c r="F23" s="8">
        <f t="shared" si="0"/>
        <v>610.70103089989163</v>
      </c>
      <c r="G23" s="8">
        <f t="shared" si="1"/>
        <v>3528.8627142332252</v>
      </c>
    </row>
    <row r="24" spans="1:9">
      <c r="A24" s="6">
        <f t="shared" si="2"/>
        <v>120</v>
      </c>
      <c r="B24" s="6">
        <v>456</v>
      </c>
      <c r="C24" s="7">
        <f t="shared" si="3"/>
        <v>1129</v>
      </c>
      <c r="D24" s="8">
        <f t="shared" si="4"/>
        <v>2307.4606524334422</v>
      </c>
      <c r="E24" s="9">
        <v>4.7858000000000001</v>
      </c>
      <c r="F24" s="8">
        <f t="shared" si="0"/>
        <v>588.91734408393677</v>
      </c>
      <c r="G24" s="8">
        <f t="shared" si="1"/>
        <v>3437.2659774172703</v>
      </c>
    </row>
    <row r="25" spans="1:9">
      <c r="A25" s="6">
        <f t="shared" si="2"/>
        <v>132</v>
      </c>
      <c r="B25" s="6">
        <v>250</v>
      </c>
      <c r="C25" s="7">
        <f t="shared" si="3"/>
        <v>706</v>
      </c>
      <c r="D25" s="8">
        <f t="shared" si="4"/>
        <v>2259.4312892493967</v>
      </c>
      <c r="E25" s="9">
        <v>4.1768999999999998</v>
      </c>
      <c r="F25" s="8">
        <f t="shared" si="0"/>
        <v>480.17953152669912</v>
      </c>
      <c r="G25" s="8">
        <f t="shared" si="1"/>
        <v>2966.131181526699</v>
      </c>
    </row>
    <row r="26" spans="1:9">
      <c r="A26" s="6">
        <f t="shared" si="2"/>
        <v>144</v>
      </c>
      <c r="B26" s="6">
        <v>140</v>
      </c>
      <c r="C26" s="7">
        <f t="shared" si="3"/>
        <v>390</v>
      </c>
      <c r="D26" s="8">
        <f t="shared" si="4"/>
        <v>2005.7721184733009</v>
      </c>
      <c r="E26" s="9">
        <v>3.4266999999999999</v>
      </c>
      <c r="F26" s="8">
        <f t="shared" si="0"/>
        <v>356.80970109063838</v>
      </c>
      <c r="G26" s="8">
        <f t="shared" si="1"/>
        <v>2396.2673177573051</v>
      </c>
    </row>
    <row r="27" spans="1:9">
      <c r="A27" s="6">
        <f t="shared" si="2"/>
        <v>156</v>
      </c>
      <c r="B27" s="6">
        <v>10</v>
      </c>
      <c r="C27" s="7">
        <f t="shared" si="3"/>
        <v>150</v>
      </c>
      <c r="D27" s="8">
        <f t="shared" si="4"/>
        <v>1682.6479155760283</v>
      </c>
      <c r="E27" s="9">
        <v>2.6680999999999999</v>
      </c>
      <c r="F27" s="8">
        <f t="shared" si="0"/>
        <v>245.14649092418645</v>
      </c>
      <c r="G27" s="8">
        <f t="shared" si="1"/>
        <v>1833.1106742575198</v>
      </c>
    </row>
    <row r="28" spans="1:9">
      <c r="A28" s="6">
        <f t="shared" si="2"/>
        <v>168</v>
      </c>
      <c r="B28" s="6">
        <v>0</v>
      </c>
      <c r="C28" s="7">
        <f t="shared" si="3"/>
        <v>10</v>
      </c>
      <c r="D28" s="8">
        <f t="shared" si="4"/>
        <v>1342.8176924091467</v>
      </c>
      <c r="E28" s="9">
        <v>2.0051999999999999</v>
      </c>
      <c r="F28" s="8">
        <f t="shared" si="0"/>
        <v>159.71991510889458</v>
      </c>
      <c r="G28" s="8">
        <f t="shared" si="1"/>
        <v>1353.1481151088947</v>
      </c>
    </row>
    <row r="29" spans="1:9">
      <c r="A29" s="6">
        <f t="shared" si="2"/>
        <v>180</v>
      </c>
      <c r="B29" s="6">
        <v>0</v>
      </c>
      <c r="C29" s="7">
        <f t="shared" si="3"/>
        <v>0</v>
      </c>
      <c r="D29" s="8">
        <f>(2*3571*E28/12)-F28</f>
        <v>1033.7082848911054</v>
      </c>
      <c r="E29" s="9">
        <v>1.5113000000000001</v>
      </c>
      <c r="F29" s="8">
        <f t="shared" ref="F29:F36" si="5">3.75*15*E29^(1.5)</f>
        <v>104.50776266018043</v>
      </c>
      <c r="G29" s="8">
        <f t="shared" ref="G29:G36" si="6">(2*3571*E29/12) +F29</f>
        <v>1003.9831459935139</v>
      </c>
    </row>
    <row r="30" spans="1:9">
      <c r="A30" s="6">
        <f t="shared" si="2"/>
        <v>192</v>
      </c>
      <c r="B30" s="6">
        <v>0</v>
      </c>
      <c r="C30" s="7">
        <f t="shared" si="3"/>
        <v>0</v>
      </c>
      <c r="D30" s="8">
        <f t="shared" si="4"/>
        <v>794.96762067315296</v>
      </c>
      <c r="E30" s="9">
        <v>1.2101999999999999</v>
      </c>
      <c r="F30" s="8">
        <f t="shared" si="5"/>
        <v>74.887313267024325</v>
      </c>
      <c r="G30" s="8">
        <f t="shared" si="6"/>
        <v>795.15801326702433</v>
      </c>
    </row>
    <row r="31" spans="1:9">
      <c r="A31" s="6">
        <f t="shared" si="2"/>
        <v>204</v>
      </c>
      <c r="B31" s="6">
        <v>0</v>
      </c>
      <c r="C31" s="7">
        <f t="shared" si="3"/>
        <v>0</v>
      </c>
      <c r="D31" s="8">
        <f t="shared" si="4"/>
        <v>645.38338673297574</v>
      </c>
      <c r="E31" s="9">
        <v>0.99129999999999996</v>
      </c>
      <c r="F31" s="8">
        <f t="shared" si="5"/>
        <v>55.51753640857298</v>
      </c>
      <c r="G31" s="8">
        <f t="shared" si="6"/>
        <v>645.50625307523956</v>
      </c>
    </row>
    <row r="32" spans="1:9">
      <c r="A32" s="6">
        <f t="shared" si="2"/>
        <v>216</v>
      </c>
      <c r="B32" s="6">
        <v>0</v>
      </c>
      <c r="C32" s="7">
        <f t="shared" si="3"/>
        <v>0</v>
      </c>
      <c r="D32" s="8">
        <f t="shared" si="4"/>
        <v>534.47118025809368</v>
      </c>
      <c r="E32" s="9">
        <v>0.82709999999999995</v>
      </c>
      <c r="F32" s="8">
        <f t="shared" si="5"/>
        <v>42.311610684612454</v>
      </c>
      <c r="G32" s="8">
        <f t="shared" si="6"/>
        <v>534.57396068461242</v>
      </c>
    </row>
    <row r="33" spans="1:7">
      <c r="A33" s="6">
        <f t="shared" si="2"/>
        <v>228</v>
      </c>
      <c r="B33" s="6">
        <v>0</v>
      </c>
      <c r="C33" s="7">
        <f t="shared" si="3"/>
        <v>0</v>
      </c>
      <c r="D33" s="8">
        <f t="shared" si="4"/>
        <v>449.95073931538752</v>
      </c>
      <c r="E33" s="9">
        <v>0.70079999999999998</v>
      </c>
      <c r="F33" s="8">
        <f t="shared" si="5"/>
        <v>32.999979229084374</v>
      </c>
      <c r="G33" s="8">
        <f t="shared" si="6"/>
        <v>450.09277922908433</v>
      </c>
    </row>
    <row r="34" spans="1:7">
      <c r="A34" s="6">
        <f t="shared" si="2"/>
        <v>240</v>
      </c>
      <c r="B34" s="6">
        <v>0</v>
      </c>
      <c r="C34" s="7">
        <f t="shared" si="3"/>
        <v>0</v>
      </c>
      <c r="D34" s="8">
        <f t="shared" si="4"/>
        <v>384.09282077091558</v>
      </c>
      <c r="E34" s="9">
        <v>0.60140000000000005</v>
      </c>
      <c r="F34" s="8">
        <f t="shared" si="5"/>
        <v>26.234190172267329</v>
      </c>
      <c r="G34" s="8">
        <f t="shared" si="6"/>
        <v>384.16742350560071</v>
      </c>
    </row>
    <row r="35" spans="1:7">
      <c r="A35" s="6">
        <f t="shared" si="2"/>
        <v>252</v>
      </c>
      <c r="B35" s="6">
        <v>0</v>
      </c>
      <c r="C35" s="7">
        <f t="shared" si="3"/>
        <v>0</v>
      </c>
      <c r="D35" s="8">
        <f t="shared" si="4"/>
        <v>331.69904316106602</v>
      </c>
      <c r="E35" s="9">
        <v>0.52180000000000004</v>
      </c>
      <c r="F35" s="8">
        <f t="shared" si="5"/>
        <v>21.202088302577948</v>
      </c>
      <c r="G35" s="8">
        <f t="shared" si="6"/>
        <v>331.76005496924461</v>
      </c>
    </row>
    <row r="36" spans="1:7">
      <c r="A36" s="6">
        <f t="shared" si="2"/>
        <v>264</v>
      </c>
      <c r="B36" s="6">
        <v>0</v>
      </c>
      <c r="C36" s="7">
        <f t="shared" si="3"/>
        <v>0</v>
      </c>
      <c r="D36" s="8">
        <f t="shared" si="4"/>
        <v>289.35587836408877</v>
      </c>
      <c r="E36" s="9">
        <v>0.45710000000000001</v>
      </c>
      <c r="F36" s="8">
        <f t="shared" si="5"/>
        <v>17.383585529767505</v>
      </c>
      <c r="G36" s="8">
        <f t="shared" si="6"/>
        <v>289.43426886310084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 #4.1</vt:lpstr>
      <vt:lpstr>Prob #4.4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2012-04-11T14:21:21Z</dcterms:modified>
</cp:coreProperties>
</file>