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ind Long Side" sheetId="1" state="visible" r:id="rId3"/>
    <sheet name="Wind Short Sid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<sst xmlns="http://schemas.openxmlformats.org/spreadsheetml/2006/main" count="110" uniqueCount="59">
  <si>
    <t xml:space="preserve">Overall Building Size =</t>
  </si>
  <si>
    <t xml:space="preserve">ft long x </t>
  </si>
  <si>
    <t xml:space="preserve">ft wide</t>
  </si>
  <si>
    <r>
      <rPr>
        <sz val="12"/>
        <color theme="1"/>
        <rFont val="Arial"/>
        <family val="2"/>
        <charset val="1"/>
      </rPr>
      <t xml:space="preserve">Building mean height (</t>
    </r>
    <r>
      <rPr>
        <i val="true"/>
        <sz val="12"/>
        <color theme="1"/>
        <rFont val="Arial"/>
        <family val="2"/>
        <charset val="1"/>
      </rPr>
      <t xml:space="preserve">h</t>
    </r>
    <r>
      <rPr>
        <sz val="12"/>
        <color theme="1"/>
        <rFont val="Arial"/>
        <family val="2"/>
        <charset val="1"/>
      </rPr>
      <t xml:space="preserve">) =</t>
    </r>
  </si>
  <si>
    <t xml:space="preserve">ft  </t>
  </si>
  <si>
    <r>
      <rPr>
        <i val="true"/>
        <sz val="12"/>
        <color theme="1"/>
        <rFont val="Arial"/>
        <family val="2"/>
        <charset val="1"/>
      </rPr>
      <t xml:space="preserve">a</t>
    </r>
    <r>
      <rPr>
        <sz val="12"/>
        <color theme="1"/>
        <rFont val="Arial"/>
        <family val="2"/>
        <charset val="1"/>
      </rPr>
      <t xml:space="preserve"> = 10 % of least horizontal dimension or 0.4</t>
    </r>
    <r>
      <rPr>
        <i val="true"/>
        <sz val="12"/>
        <color theme="1"/>
        <rFont val="Arial"/>
        <family val="2"/>
        <charset val="1"/>
      </rPr>
      <t xml:space="preserve">h</t>
    </r>
    <r>
      <rPr>
        <sz val="12"/>
        <color theme="1"/>
        <rFont val="Arial"/>
        <family val="2"/>
        <charset val="1"/>
      </rPr>
      <t xml:space="preserve">; which ever is smaller. But not less than 4% of least horizontal dimension or 3 ft</t>
    </r>
  </si>
  <si>
    <t xml:space="preserve">10% of least horizontal dimension =</t>
  </si>
  <si>
    <t xml:space="preserve">ft</t>
  </si>
  <si>
    <r>
      <rPr>
        <sz val="12"/>
        <color theme="1"/>
        <rFont val="Arial"/>
        <family val="2"/>
        <charset val="1"/>
      </rPr>
      <t xml:space="preserve">0.4</t>
    </r>
    <r>
      <rPr>
        <i val="true"/>
        <sz val="12"/>
        <color theme="1"/>
        <rFont val="Arial"/>
        <family val="2"/>
        <charset val="1"/>
      </rPr>
      <t xml:space="preserve">h</t>
    </r>
    <r>
      <rPr>
        <sz val="12"/>
        <color theme="1"/>
        <rFont val="Arial"/>
        <family val="2"/>
        <charset val="1"/>
      </rPr>
      <t xml:space="preserve"> =</t>
    </r>
  </si>
  <si>
    <t xml:space="preserve">4% of least horizontal dimension =</t>
  </si>
  <si>
    <r>
      <rPr>
        <sz val="12"/>
        <color theme="1"/>
        <rFont val="Arial"/>
        <family val="2"/>
        <charset val="1"/>
      </rPr>
      <t xml:space="preserve">Therefore </t>
    </r>
    <r>
      <rPr>
        <i val="true"/>
        <sz val="12"/>
        <color theme="1"/>
        <rFont val="Arial"/>
        <family val="2"/>
        <charset val="1"/>
      </rPr>
      <t xml:space="preserve">a</t>
    </r>
    <r>
      <rPr>
        <sz val="12"/>
        <color theme="1"/>
        <rFont val="Arial"/>
        <family val="2"/>
        <charset val="1"/>
      </rPr>
      <t xml:space="preserve"> =</t>
    </r>
  </si>
  <si>
    <r>
      <rPr>
        <sz val="12"/>
        <color theme="1"/>
        <rFont val="Arial"/>
        <family val="2"/>
        <charset val="1"/>
      </rPr>
      <t xml:space="preserve">This means that each end of the building carries the loads of A for a distance of 2</t>
    </r>
    <r>
      <rPr>
        <i val="true"/>
        <sz val="12"/>
        <color theme="1"/>
        <rFont val="Arial"/>
        <family val="2"/>
        <charset val="1"/>
      </rPr>
      <t xml:space="preserve">a</t>
    </r>
  </si>
  <si>
    <t xml:space="preserve">The following are calculations are from MWFRS Wind Loads; (+) numbers act toward and (-) numbers act away from the normal surfaces for the Long Wall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</si>
  <si>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</si>
  <si>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</si>
  <si>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</si>
  <si>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</si>
  <si>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</si>
  <si>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</si>
  <si>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</si>
  <si>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</si>
  <si>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Loads psf</t>
  </si>
  <si>
    <t xml:space="preserve">Length, ft</t>
  </si>
  <si>
    <t xml:space="preserve">Height, ft</t>
  </si>
  <si>
    <t xml:space="preserve">Pressure #</t>
  </si>
  <si>
    <t xml:space="preserve">The short sides of the building will be supporting 1/2 load from the long side =</t>
  </si>
  <si>
    <t xml:space="preserve">#</t>
  </si>
  <si>
    <t xml:space="preserve">Shear is calculated using </t>
  </si>
  <si>
    <r>
      <rPr>
        <sz val="12"/>
        <color theme="1"/>
        <rFont val="Arial"/>
        <family val="2"/>
        <charset val="1"/>
      </rPr>
      <t xml:space="preserve">V =</t>
    </r>
    <r>
      <rPr>
        <i val="true"/>
        <sz val="12"/>
        <color theme="1"/>
        <rFont val="Arial"/>
        <family val="2"/>
        <charset val="1"/>
      </rPr>
      <t xml:space="preserve"> v</t>
    </r>
    <r>
      <rPr>
        <sz val="12"/>
        <color theme="1"/>
        <rFont val="Arial"/>
        <family val="2"/>
        <charset val="1"/>
      </rPr>
      <t xml:space="preserve"> Σ</t>
    </r>
    <r>
      <rPr>
        <i val="true"/>
        <sz val="12"/>
        <color theme="1"/>
        <rFont val="Arial"/>
        <family val="2"/>
        <charset val="1"/>
      </rPr>
      <t xml:space="preserve">b</t>
    </r>
    <r>
      <rPr>
        <i val="true"/>
        <vertAlign val="subscript"/>
        <sz val="12"/>
        <color theme="1"/>
        <rFont val="Arial"/>
        <family val="2"/>
        <charset val="1"/>
      </rPr>
      <t xml:space="preserve">i</t>
    </r>
  </si>
  <si>
    <t xml:space="preserve">V</t>
  </si>
  <si>
    <t xml:space="preserve">  = total allowable shear capacity of wall (lb)</t>
  </si>
  <si>
    <t xml:space="preserve">v</t>
  </si>
  <si>
    <t xml:space="preserve">  = allowable shear capacity per unit length (lb/ft)</t>
  </si>
  <si>
    <r>
      <rPr>
        <sz val="12"/>
        <color theme="1"/>
        <rFont val="Arial"/>
        <family val="2"/>
        <charset val="1"/>
      </rPr>
      <t xml:space="preserve">Σ</t>
    </r>
    <r>
      <rPr>
        <i val="true"/>
        <sz val="12"/>
        <color theme="1"/>
        <rFont val="Arial"/>
        <family val="2"/>
        <charset val="1"/>
      </rPr>
      <t xml:space="preserve">b</t>
    </r>
    <r>
      <rPr>
        <i val="true"/>
        <vertAlign val="subscript"/>
        <sz val="12"/>
        <color theme="1"/>
        <rFont val="Arial"/>
        <family val="2"/>
        <charset val="1"/>
      </rPr>
      <t xml:space="preserve">i</t>
    </r>
  </si>
  <si>
    <t xml:space="preserve">  = sum of lengths of full-height sheathing segments</t>
  </si>
  <si>
    <r>
      <rPr>
        <sz val="12"/>
        <color theme="1"/>
        <rFont val="Arial"/>
        <family val="2"/>
        <charset val="1"/>
      </rPr>
      <t xml:space="preserve">Using 15/32" CDX Plywood, 10d (3" x 0.148" common or 3" x 0.128 galv box nails) and the nail pattern around perimeter of plywood is 4" the pressure available to act in shear (</t>
    </r>
    <r>
      <rPr>
        <i val="true"/>
        <sz val="12"/>
        <color theme="1"/>
        <rFont val="Arial"/>
        <family val="2"/>
        <charset val="1"/>
      </rPr>
      <t xml:space="preserve">v</t>
    </r>
    <r>
      <rPr>
        <sz val="12"/>
        <color theme="1"/>
        <rFont val="Arial"/>
        <family val="2"/>
        <charset val="1"/>
      </rPr>
      <t xml:space="preserve">) is equal to </t>
    </r>
  </si>
  <si>
    <t xml:space="preserve">plf of shear</t>
  </si>
  <si>
    <t xml:space="preserve">Each interior shear wall is</t>
  </si>
  <si>
    <t xml:space="preserve">linear ft in length</t>
  </si>
  <si>
    <t xml:space="preserve">Each exterior short side shear wall is</t>
  </si>
  <si>
    <t xml:space="preserve">V interior=</t>
  </si>
  <si>
    <t xml:space="preserve"># (lb) with one side plywood and </t>
  </si>
  <si>
    <t xml:space="preserve">V exterior=</t>
  </si>
  <si>
    <t xml:space="preserve"># (lb) with one side plywood</t>
  </si>
  <si>
    <t xml:space="preserve">2 interior shear walls with plywood one sides</t>
  </si>
  <si>
    <t xml:space="preserve">End Wall acting in shear with plywood one side</t>
  </si>
  <si>
    <t xml:space="preserve">Total =</t>
  </si>
  <si>
    <t xml:space="preserve">#    &gt;</t>
  </si>
  <si>
    <t xml:space="preserve">*****************************************************************************************************</t>
  </si>
  <si>
    <t xml:space="preserve">The long sides of the building will be supporting 1/2 load from the short side=</t>
  </si>
  <si>
    <t xml:space="preserve">Each exterior long side shear wall is</t>
  </si>
  <si>
    <t xml:space="preserve">Each long side of the building acting in shear with one side of plywood =</t>
  </si>
  <si>
    <t xml:space="preserve">The following are calculations are from MWFRS Wind Loads; (+) numbers act toward and (-) numbers act away from the normal surfaces</t>
  </si>
  <si>
    <t xml:space="preserve">Each Long Side of the building will be supporting full load for the Wind hitting the Short Side=</t>
  </si>
  <si>
    <t xml:space="preserve">Each side of the short wall will support 1/2 the wind load</t>
  </si>
  <si>
    <t xml:space="preserve">Calculate the length of long wall needed to support 1/2 the wind load.  Divide 1/2 the load by the capacity of the shear wall per linear ft.</t>
  </si>
  <si>
    <t xml:space="preserve">#    / </t>
  </si>
  <si>
    <t xml:space="preserve">plf    = </t>
  </si>
  <si>
    <t xml:space="preserve">linear ft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</si>
</sst>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0.00"/>
    <numFmt numFmtId="167" formatCode="#,##0.00"/>
    <numFmt numFmtId="168" formatCode="#,##0.0"/>
    <numFmt numFmtId="169" formatCode="#,##0"/>
  </numFmts>
  <fonts count="6">
    <font>
      <sz val="12"/>
      <color theme="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2"/>
      <color theme="1"/>
      <name val="Arial"/>
      <family val="2"/>
      <charset val="1"/>
    </font>
    <font>
      <i val="true"/>
      <vertAlign val="subscript"/>
      <sz val="12"/>
      <color theme="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13</xdr:row>
      <xdr:rowOff>0</xdr:rowOff>
    </xdr:from>
    <xdr:to>
      <xdr:col>19</xdr:col>
      <xdr:colOff>721800</xdr:colOff>
      <xdr:row>64</xdr:row>
      <xdr:rowOff>135000</xdr:rowOff>
    </xdr:to>
    <xdr:pic>
      <xdr:nvPicPr>
        <xdr:cNvPr id="1" name="Picture 2"/>
        <xdr:cNvPicPr/>
      </xdr:nvPicPr>
      <xdr:blipFill>
        <a:blip r:embed="rId1"/>
        <a:stretch/>
      </xdr:blipFill>
      <xdr:spPr>
        <a:xfrm>
          <a:off x="8420760" y="2476440"/>
          <a:ext cx="6507720" cy="10010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13</xdr:row>
      <xdr:rowOff>0</xdr:rowOff>
    </xdr:from>
    <xdr:to>
      <xdr:col>19</xdr:col>
      <xdr:colOff>721440</xdr:colOff>
      <xdr:row>64</xdr:row>
      <xdr:rowOff>135000</xdr:rowOff>
    </xdr:to>
    <xdr:pic>
      <xdr:nvPicPr>
        <xdr:cNvPr id="2" name="Picture 2"/>
        <xdr:cNvPicPr/>
      </xdr:nvPicPr>
      <xdr:blipFill>
        <a:blip r:embed="rId1"/>
        <a:stretch/>
      </xdr:blipFill>
      <xdr:spPr>
        <a:xfrm>
          <a:off x="8367480" y="2476440"/>
          <a:ext cx="6507360" cy="10010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4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23" activeCellId="0" sqref="A23"/>
    </sheetView>
  </sheetViews>
  <sheetFormatPr defaultColWidth="8.56640625" defaultRowHeight="15" customHeight="false" zeroHeight="false" outlineLevelRow="0" outlineLevelCol="0"/>
  <cols>
    <col collapsed="false" customWidth="true" hidden="false" outlineLevel="0" max="4" min="4" style="0" width="12.08"/>
    <col collapsed="false" customWidth="true" hidden="false" outlineLevel="0" max="5" min="5" style="0" width="10.56"/>
  </cols>
  <sheetData>
    <row r="1" customFormat="false" ht="15" hidden="false" customHeight="false" outlineLevel="0" collapsed="false">
      <c r="A1" s="0" t="s">
        <v>0</v>
      </c>
      <c r="D1" s="0" t="n">
        <v>83.5</v>
      </c>
      <c r="E1" s="0" t="s">
        <v>1</v>
      </c>
      <c r="F1" s="0" t="n">
        <v>48.5</v>
      </c>
      <c r="G1" s="0" t="s">
        <v>2</v>
      </c>
    </row>
    <row r="2" customFormat="false" ht="15" hidden="false" customHeight="false" outlineLevel="0" collapsed="false">
      <c r="A2" s="0" t="s">
        <v>3</v>
      </c>
      <c r="D2" s="0" t="n">
        <v>18.39</v>
      </c>
      <c r="E2" s="0" t="s">
        <v>4</v>
      </c>
    </row>
    <row r="5" customFormat="false" ht="15" hidden="false" customHeight="false" outlineLevel="0" collapsed="false">
      <c r="A5" s="1" t="s">
        <v>5</v>
      </c>
    </row>
    <row r="6" customFormat="false" ht="15" hidden="false" customHeight="false" outlineLevel="0" collapsed="false">
      <c r="B6" s="0" t="s">
        <v>6</v>
      </c>
      <c r="H6" s="2" t="n">
        <f aca="false">0.1*F1</f>
        <v>4.85</v>
      </c>
      <c r="I6" s="0" t="s">
        <v>7</v>
      </c>
    </row>
    <row r="7" customFormat="false" ht="15" hidden="false" customHeight="false" outlineLevel="0" collapsed="false">
      <c r="B7" s="0" t="s">
        <v>8</v>
      </c>
      <c r="H7" s="2" t="n">
        <f aca="false">D2*0.4</f>
        <v>7.356</v>
      </c>
      <c r="I7" s="0" t="s">
        <v>7</v>
      </c>
    </row>
    <row r="8" customFormat="false" ht="15" hidden="false" customHeight="false" outlineLevel="0" collapsed="false">
      <c r="B8" s="0" t="s">
        <v>9</v>
      </c>
      <c r="H8" s="2" t="n">
        <f aca="false">0.04*F1</f>
        <v>1.94</v>
      </c>
      <c r="I8" s="0" t="s">
        <v>7</v>
      </c>
    </row>
    <row r="9" customFormat="false" ht="15" hidden="false" customHeight="false" outlineLevel="0" collapsed="false">
      <c r="A9" s="0" t="s">
        <v>10</v>
      </c>
      <c r="C9" s="2" t="n">
        <f aca="false">H6</f>
        <v>4.85</v>
      </c>
      <c r="D9" s="0" t="s">
        <v>7</v>
      </c>
      <c r="H9" s="2"/>
    </row>
    <row r="10" customFormat="false" ht="15" hidden="false" customHeight="false" outlineLevel="0" collapsed="false">
      <c r="A10" s="0" t="s">
        <v>11</v>
      </c>
    </row>
    <row r="12" customFormat="false" ht="15" hidden="false" customHeight="true" outlineLevel="0" collapsed="false">
      <c r="A12" s="3" t="s">
        <v>12</v>
      </c>
      <c r="B12" s="3"/>
      <c r="C12" s="3"/>
      <c r="D12" s="3"/>
      <c r="E12" s="3"/>
      <c r="F12" s="3"/>
      <c r="G12" s="3"/>
      <c r="H12" s="3"/>
      <c r="I12" s="3"/>
    </row>
    <row r="13" customFormat="false" ht="15" hidden="false" customHeight="false" outlineLevel="0" collapsed="false">
      <c r="A13" s="3"/>
      <c r="B13" s="3"/>
      <c r="C13" s="3"/>
      <c r="D13" s="3"/>
      <c r="E13" s="3"/>
      <c r="F13" s="3"/>
      <c r="G13" s="3"/>
      <c r="H13" s="3"/>
      <c r="I13" s="3"/>
    </row>
    <row r="14" customFormat="false" ht="15" hidden="false" customHeight="false" outlineLevel="0" collapsed="false">
      <c r="B14" s="4" t="s">
        <v>13</v>
      </c>
      <c r="C14" s="4" t="s">
        <v>14</v>
      </c>
      <c r="D14" s="4" t="s">
        <v>15</v>
      </c>
      <c r="E14" s="4" t="s">
        <v>16</v>
      </c>
      <c r="F14" s="4" t="s">
        <v>17</v>
      </c>
      <c r="G14" s="4" t="s">
        <v>18</v>
      </c>
      <c r="H14" s="4" t="s">
        <v>19</v>
      </c>
      <c r="I14" s="4" t="s">
        <v>20</v>
      </c>
    </row>
    <row r="15" customFormat="false" ht="15" hidden="false" customHeight="false" outlineLevel="0" collapsed="false">
      <c r="A15" s="0" t="s">
        <v>21</v>
      </c>
      <c r="B15" s="2" t="n">
        <v>36.2</v>
      </c>
      <c r="C15" s="2" t="n">
        <v>46.2</v>
      </c>
      <c r="D15" s="2" t="n">
        <v>26.2</v>
      </c>
      <c r="E15" s="2" t="n">
        <v>32.1</v>
      </c>
      <c r="F15" s="2" t="n">
        <v>-48.1</v>
      </c>
      <c r="G15" s="2" t="n">
        <v>-33.5</v>
      </c>
      <c r="H15" s="2" t="n">
        <v>-33.5</v>
      </c>
      <c r="I15" s="2" t="n">
        <v>-25.4</v>
      </c>
    </row>
    <row r="16" customFormat="false" ht="15" hidden="false" customHeight="false" outlineLevel="0" collapsed="false">
      <c r="A16" s="0" t="s">
        <v>22</v>
      </c>
      <c r="B16" s="5" t="n">
        <f aca="false">C9</f>
        <v>4.85</v>
      </c>
      <c r="C16" s="5" t="n">
        <f aca="false">C9</f>
        <v>4.85</v>
      </c>
      <c r="D16" s="5" t="n">
        <f aca="false">D1-C9</f>
        <v>78.65</v>
      </c>
      <c r="E16" s="5" t="n">
        <f aca="false">D16</f>
        <v>78.65</v>
      </c>
      <c r="F16" s="5"/>
      <c r="G16" s="5"/>
      <c r="H16" s="5"/>
      <c r="I16" s="5"/>
    </row>
    <row r="17" customFormat="false" ht="15" hidden="false" customHeight="false" outlineLevel="0" collapsed="false">
      <c r="A17" s="0" t="s">
        <v>23</v>
      </c>
      <c r="B17" s="5" t="n">
        <v>10.83</v>
      </c>
      <c r="C17" s="5" t="n">
        <v>8.75</v>
      </c>
      <c r="D17" s="5" t="n">
        <f aca="false">B17</f>
        <v>10.83</v>
      </c>
      <c r="E17" s="5" t="n">
        <f aca="false">C17</f>
        <v>8.75</v>
      </c>
      <c r="F17" s="5"/>
      <c r="G17" s="5"/>
      <c r="H17" s="5"/>
      <c r="I17" s="5"/>
    </row>
    <row r="18" customFormat="false" ht="15" hidden="false" customHeight="false" outlineLevel="0" collapsed="false">
      <c r="B18" s="5"/>
      <c r="C18" s="5"/>
      <c r="D18" s="5"/>
      <c r="E18" s="5"/>
      <c r="F18" s="5"/>
      <c r="G18" s="5"/>
      <c r="H18" s="5"/>
      <c r="I18" s="5"/>
    </row>
    <row r="19" customFormat="false" ht="15" hidden="false" customHeight="false" outlineLevel="0" collapsed="false">
      <c r="A19" s="0" t="s">
        <v>24</v>
      </c>
      <c r="B19" s="6" t="n">
        <f aca="false">B15*B16*B17</f>
        <v>1901.4231</v>
      </c>
      <c r="C19" s="6" t="n">
        <f aca="false">C15*C16*C17</f>
        <v>1960.6125</v>
      </c>
      <c r="D19" s="6" t="n">
        <f aca="false">D15*D16*D17</f>
        <v>22316.6229</v>
      </c>
      <c r="E19" s="6" t="n">
        <f aca="false">E15*E16*E17</f>
        <v>22090.81875</v>
      </c>
      <c r="F19" s="6" t="n">
        <f aca="false">F15*F16*F17</f>
        <v>-0</v>
      </c>
      <c r="G19" s="6" t="n">
        <f aca="false">G15*G16*G17</f>
        <v>-0</v>
      </c>
      <c r="H19" s="6" t="n">
        <f aca="false">H15*H16*H17</f>
        <v>-0</v>
      </c>
      <c r="I19" s="6" t="n">
        <f aca="false">I15*I16*I17</f>
        <v>-0</v>
      </c>
    </row>
    <row r="20" customFormat="false" ht="15" hidden="false" customHeight="false" outlineLevel="0" collapsed="false">
      <c r="C20" s="0" t="n">
        <f aca="false">0.58*C19</f>
        <v>1137.15525</v>
      </c>
      <c r="E20" s="0" t="n">
        <f aca="false">0.58*E19</f>
        <v>12812.674875</v>
      </c>
    </row>
    <row r="22" customFormat="false" ht="15" hidden="false" customHeight="false" outlineLevel="0" collapsed="false">
      <c r="A22" s="0" t="s">
        <v>25</v>
      </c>
      <c r="H22" s="7" t="n">
        <f aca="false">B19+(0.5*D19)+(ABS(C19))+(ABS(0.5*E19))</f>
        <v>26065.756425</v>
      </c>
      <c r="I22" s="0" t="s">
        <v>26</v>
      </c>
    </row>
    <row r="24" customFormat="false" ht="15" hidden="false" customHeight="false" outlineLevel="0" collapsed="false">
      <c r="G24" s="7"/>
    </row>
    <row r="26" customFormat="false" ht="15" hidden="false" customHeight="false" outlineLevel="0" collapsed="false">
      <c r="A26" s="0" t="s">
        <v>27</v>
      </c>
    </row>
    <row r="27" customFormat="false" ht="15" hidden="false" customHeight="false" outlineLevel="0" collapsed="false">
      <c r="A27" s="0" t="s">
        <v>28</v>
      </c>
    </row>
    <row r="28" customFormat="false" ht="15" hidden="false" customHeight="false" outlineLevel="0" collapsed="false">
      <c r="A28" s="0" t="s">
        <v>29</v>
      </c>
      <c r="B28" s="0" t="s">
        <v>30</v>
      </c>
    </row>
    <row r="29" customFormat="false" ht="15" hidden="false" customHeight="false" outlineLevel="0" collapsed="false">
      <c r="A29" s="1" t="s">
        <v>31</v>
      </c>
      <c r="B29" s="0" t="s">
        <v>32</v>
      </c>
    </row>
    <row r="30" customFormat="false" ht="15.75" hidden="false" customHeight="true" outlineLevel="0" collapsed="false">
      <c r="A30" s="8" t="s">
        <v>33</v>
      </c>
      <c r="B30" s="0" t="s">
        <v>34</v>
      </c>
    </row>
    <row r="32" customFormat="false" ht="15" hidden="false" customHeight="true" outlineLevel="0" collapsed="false">
      <c r="A32" s="3" t="s">
        <v>35</v>
      </c>
      <c r="B32" s="3"/>
      <c r="C32" s="3"/>
      <c r="D32" s="3"/>
      <c r="E32" s="3"/>
      <c r="F32" s="3"/>
      <c r="G32" s="3"/>
      <c r="H32" s="3"/>
      <c r="I32" s="3"/>
    </row>
    <row r="33" customFormat="false" ht="1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</row>
    <row r="34" customFormat="false" ht="26.85" hidden="false" customHeight="false" outlineLevel="0" collapsed="false">
      <c r="A34" s="8"/>
      <c r="B34" s="8"/>
      <c r="C34" s="8"/>
      <c r="D34" s="8"/>
      <c r="E34" s="8"/>
      <c r="F34" s="8"/>
      <c r="G34" s="8"/>
      <c r="H34" s="8" t="n">
        <v>460</v>
      </c>
      <c r="I34" s="8" t="s">
        <v>36</v>
      </c>
    </row>
    <row r="35" customFormat="false" ht="15" hidden="false" customHeight="false" outlineLevel="0" collapsed="false">
      <c r="A35" s="0" t="s">
        <v>37</v>
      </c>
      <c r="F35" s="0" t="n">
        <v>10</v>
      </c>
      <c r="G35" s="0" t="s">
        <v>38</v>
      </c>
    </row>
    <row r="36" customFormat="false" ht="15" hidden="false" customHeight="false" outlineLevel="0" collapsed="false">
      <c r="A36" s="0" t="s">
        <v>39</v>
      </c>
      <c r="F36" s="0" t="n">
        <v>48.5</v>
      </c>
      <c r="G36" s="0" t="s">
        <v>38</v>
      </c>
    </row>
    <row r="38" customFormat="false" ht="15" hidden="false" customHeight="false" outlineLevel="0" collapsed="false">
      <c r="A38" s="9" t="s">
        <v>40</v>
      </c>
      <c r="B38" s="10" t="n">
        <f aca="false">H34*F35</f>
        <v>4600</v>
      </c>
      <c r="C38" s="0" t="s">
        <v>41</v>
      </c>
      <c r="F38" s="10"/>
    </row>
    <row r="39" customFormat="false" ht="15" hidden="false" customHeight="false" outlineLevel="0" collapsed="false">
      <c r="A39" s="9" t="s">
        <v>42</v>
      </c>
      <c r="B39" s="10" t="n">
        <f aca="false">H34*F36</f>
        <v>22310</v>
      </c>
      <c r="C39" s="0" t="s">
        <v>43</v>
      </c>
      <c r="F39" s="10"/>
    </row>
    <row r="41" customFormat="false" ht="15" hidden="false" customHeight="false" outlineLevel="0" collapsed="false">
      <c r="A41" s="0" t="s">
        <v>44</v>
      </c>
      <c r="F41" s="10" t="n">
        <f aca="false">B38*2</f>
        <v>9200</v>
      </c>
      <c r="G41" s="0" t="s">
        <v>26</v>
      </c>
    </row>
    <row r="42" customFormat="false" ht="15" hidden="false" customHeight="false" outlineLevel="0" collapsed="false">
      <c r="A42" s="0" t="s">
        <v>45</v>
      </c>
      <c r="F42" s="10" t="n">
        <f aca="false">B39</f>
        <v>22310</v>
      </c>
      <c r="G42" s="0" t="s">
        <v>26</v>
      </c>
    </row>
    <row r="43" customFormat="false" ht="15" hidden="false" customHeight="false" outlineLevel="0" collapsed="false">
      <c r="F43" s="10"/>
    </row>
    <row r="44" customFormat="false" ht="15" hidden="false" customHeight="false" outlineLevel="0" collapsed="false">
      <c r="E44" s="0" t="s">
        <v>46</v>
      </c>
      <c r="F44" s="10" t="n">
        <f aca="false">F41+F42</f>
        <v>31510</v>
      </c>
      <c r="G44" s="4" t="s">
        <v>47</v>
      </c>
      <c r="H44" s="7" t="n">
        <f aca="false">H22</f>
        <v>26065.756425</v>
      </c>
      <c r="I44" s="0" t="s">
        <v>26</v>
      </c>
    </row>
    <row r="46" customFormat="false" ht="15" hidden="false" customHeight="false" outlineLevel="0" collapsed="false">
      <c r="A46" s="0" t="s">
        <v>48</v>
      </c>
    </row>
    <row r="48" customFormat="false" ht="15" hidden="false" customHeight="false" outlineLevel="0" collapsed="false">
      <c r="A48" s="0" t="s">
        <v>49</v>
      </c>
      <c r="H48" s="7" t="n">
        <f aca="false">B19+(0.5*D19)</f>
        <v>13059.73455</v>
      </c>
      <c r="I48" s="0" t="s">
        <v>26</v>
      </c>
    </row>
    <row r="50" customFormat="false" ht="15" hidden="false" customHeight="false" outlineLevel="0" collapsed="false">
      <c r="A50" s="0" t="s">
        <v>50</v>
      </c>
      <c r="F50" s="0" t="n">
        <f aca="false">D1</f>
        <v>83.5</v>
      </c>
      <c r="G50" s="0" t="s">
        <v>38</v>
      </c>
    </row>
    <row r="52" customFormat="false" ht="15" hidden="false" customHeight="false" outlineLevel="0" collapsed="false">
      <c r="A52" s="0" t="s">
        <v>51</v>
      </c>
      <c r="H52" s="7" t="n">
        <f aca="false">F50*H34</f>
        <v>38410</v>
      </c>
      <c r="I52" s="0" t="s">
        <v>26</v>
      </c>
    </row>
    <row r="54" customFormat="false" ht="15" hidden="false" customHeight="false" outlineLevel="0" collapsed="false">
      <c r="E54" s="0" t="s">
        <v>46</v>
      </c>
      <c r="F54" s="7" t="n">
        <f aca="false">H52</f>
        <v>38410</v>
      </c>
      <c r="G54" s="0" t="s">
        <v>47</v>
      </c>
      <c r="H54" s="7" t="n">
        <f aca="false">H48</f>
        <v>13059.73455</v>
      </c>
    </row>
  </sheetData>
  <mergeCells count="2">
    <mergeCell ref="A12:I13"/>
    <mergeCell ref="A32:I3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H38" activeCellId="0" sqref="H38"/>
    </sheetView>
  </sheetViews>
  <sheetFormatPr defaultColWidth="8.56640625" defaultRowHeight="15" customHeight="false" zeroHeight="false" outlineLevelRow="0" outlineLevelCol="0"/>
  <cols>
    <col collapsed="false" customWidth="true" hidden="false" outlineLevel="0" max="5" min="5" style="0" width="10.56"/>
    <col collapsed="false" customWidth="true" hidden="false" outlineLevel="0" max="7" min="7" style="0" width="11.45"/>
  </cols>
  <sheetData>
    <row r="1" customFormat="false" ht="15" hidden="false" customHeight="false" outlineLevel="0" collapsed="false">
      <c r="A1" s="0" t="s">
        <v>0</v>
      </c>
      <c r="D1" s="0" t="n">
        <v>224</v>
      </c>
      <c r="E1" s="0" t="s">
        <v>1</v>
      </c>
      <c r="F1" s="0" t="n">
        <v>61</v>
      </c>
      <c r="G1" s="0" t="s">
        <v>2</v>
      </c>
    </row>
    <row r="2" customFormat="false" ht="15" hidden="false" customHeight="false" outlineLevel="0" collapsed="false">
      <c r="A2" s="0" t="s">
        <v>3</v>
      </c>
      <c r="D2" s="0" t="n">
        <v>18.39</v>
      </c>
      <c r="E2" s="0" t="s">
        <v>4</v>
      </c>
    </row>
    <row r="5" customFormat="false" ht="15" hidden="false" customHeight="false" outlineLevel="0" collapsed="false">
      <c r="A5" s="1" t="s">
        <v>5</v>
      </c>
    </row>
    <row r="6" customFormat="false" ht="15" hidden="false" customHeight="false" outlineLevel="0" collapsed="false">
      <c r="B6" s="0" t="s">
        <v>6</v>
      </c>
      <c r="H6" s="2" t="n">
        <f aca="false">0.1*F1</f>
        <v>6.1</v>
      </c>
      <c r="I6" s="0" t="s">
        <v>7</v>
      </c>
    </row>
    <row r="7" customFormat="false" ht="15" hidden="false" customHeight="false" outlineLevel="0" collapsed="false">
      <c r="B7" s="0" t="s">
        <v>8</v>
      </c>
      <c r="H7" s="2" t="n">
        <f aca="false">D2*0.4</f>
        <v>7.356</v>
      </c>
      <c r="I7" s="0" t="s">
        <v>7</v>
      </c>
    </row>
    <row r="8" customFormat="false" ht="15" hidden="false" customHeight="false" outlineLevel="0" collapsed="false">
      <c r="B8" s="0" t="s">
        <v>9</v>
      </c>
      <c r="H8" s="2" t="n">
        <f aca="false">0.04*F1</f>
        <v>2.44</v>
      </c>
      <c r="I8" s="0" t="s">
        <v>7</v>
      </c>
    </row>
    <row r="9" customFormat="false" ht="15" hidden="false" customHeight="false" outlineLevel="0" collapsed="false">
      <c r="A9" s="0" t="s">
        <v>10</v>
      </c>
      <c r="C9" s="2" t="n">
        <f aca="false">H6</f>
        <v>6.1</v>
      </c>
      <c r="D9" s="0" t="s">
        <v>7</v>
      </c>
      <c r="H9" s="2"/>
    </row>
    <row r="10" customFormat="false" ht="15" hidden="false" customHeight="false" outlineLevel="0" collapsed="false">
      <c r="A10" s="0" t="s">
        <v>11</v>
      </c>
    </row>
    <row r="12" customFormat="false" ht="15" hidden="false" customHeight="true" outlineLevel="0" collapsed="false">
      <c r="A12" s="3" t="s">
        <v>52</v>
      </c>
      <c r="B12" s="3"/>
      <c r="C12" s="3"/>
      <c r="D12" s="3"/>
      <c r="E12" s="3"/>
      <c r="F12" s="3"/>
      <c r="G12" s="3"/>
      <c r="H12" s="3"/>
      <c r="I12" s="3"/>
    </row>
    <row r="13" customFormat="false" ht="15" hidden="false" customHeight="false" outlineLevel="0" collapsed="false">
      <c r="A13" s="3"/>
      <c r="B13" s="3"/>
      <c r="C13" s="3"/>
      <c r="D13" s="3"/>
      <c r="E13" s="3"/>
      <c r="F13" s="3"/>
      <c r="G13" s="3"/>
      <c r="H13" s="3"/>
      <c r="I13" s="3"/>
    </row>
    <row r="14" customFormat="false" ht="15" hidden="false" customHeight="false" outlineLevel="0" collapsed="false">
      <c r="B14" s="4" t="s">
        <v>13</v>
      </c>
      <c r="C14" s="4" t="s">
        <v>14</v>
      </c>
      <c r="D14" s="4" t="s">
        <v>15</v>
      </c>
      <c r="E14" s="4" t="s">
        <v>16</v>
      </c>
      <c r="F14" s="4" t="s">
        <v>17</v>
      </c>
      <c r="G14" s="4" t="s">
        <v>18</v>
      </c>
      <c r="H14" s="4" t="s">
        <v>19</v>
      </c>
      <c r="I14" s="4" t="s">
        <v>20</v>
      </c>
    </row>
    <row r="15" customFormat="false" ht="15" hidden="false" customHeight="false" outlineLevel="0" collapsed="false">
      <c r="A15" s="0" t="s">
        <v>21</v>
      </c>
      <c r="B15" s="2" t="n">
        <v>55.5</v>
      </c>
      <c r="C15" s="2" t="n">
        <v>-14.7</v>
      </c>
      <c r="D15" s="2" t="n">
        <v>37</v>
      </c>
      <c r="E15" s="2" t="n">
        <v>-8.1</v>
      </c>
      <c r="F15" s="2" t="n">
        <v>-48.1</v>
      </c>
      <c r="G15" s="2" t="n">
        <v>-33.5</v>
      </c>
      <c r="H15" s="2" t="n">
        <v>-33.5</v>
      </c>
      <c r="I15" s="2" t="n">
        <v>-25.4</v>
      </c>
    </row>
    <row r="16" customFormat="false" ht="15" hidden="false" customHeight="false" outlineLevel="0" collapsed="false">
      <c r="A16" s="0" t="s">
        <v>22</v>
      </c>
      <c r="B16" s="5" t="n">
        <f aca="false">C9</f>
        <v>6.1</v>
      </c>
      <c r="C16" s="5" t="n">
        <f aca="false">C9</f>
        <v>6.1</v>
      </c>
      <c r="D16" s="5" t="n">
        <f aca="false">F1-C9</f>
        <v>54.9</v>
      </c>
      <c r="E16" s="5" t="n">
        <f aca="false">D16</f>
        <v>54.9</v>
      </c>
      <c r="F16" s="5"/>
      <c r="G16" s="5"/>
      <c r="H16" s="5"/>
      <c r="I16" s="5"/>
    </row>
    <row r="17" customFormat="false" ht="15" hidden="false" customHeight="false" outlineLevel="0" collapsed="false">
      <c r="A17" s="0" t="s">
        <v>23</v>
      </c>
      <c r="B17" s="5" t="n">
        <v>11.95</v>
      </c>
      <c r="C17" s="5" t="n">
        <v>12.89</v>
      </c>
      <c r="D17" s="5" t="n">
        <v>11.95</v>
      </c>
      <c r="E17" s="5" t="n">
        <f aca="false">C17</f>
        <v>12.89</v>
      </c>
      <c r="F17" s="5"/>
      <c r="G17" s="5"/>
      <c r="H17" s="5"/>
      <c r="I17" s="5"/>
    </row>
    <row r="18" customFormat="false" ht="15" hidden="false" customHeight="false" outlineLevel="0" collapsed="false">
      <c r="B18" s="5"/>
      <c r="C18" s="5"/>
      <c r="D18" s="5"/>
      <c r="E18" s="5"/>
      <c r="F18" s="5"/>
      <c r="G18" s="5"/>
      <c r="H18" s="5"/>
      <c r="I18" s="5"/>
    </row>
    <row r="19" customFormat="false" ht="15" hidden="false" customHeight="false" outlineLevel="0" collapsed="false">
      <c r="A19" s="0" t="s">
        <v>24</v>
      </c>
      <c r="B19" s="6" t="n">
        <f aca="false">B15*B16*B17</f>
        <v>4045.6725</v>
      </c>
      <c r="C19" s="6" t="n">
        <f aca="false">C15*C16*C17</f>
        <v>-1155.8463</v>
      </c>
      <c r="D19" s="6" t="n">
        <f aca="false">D15*D16*D17</f>
        <v>24274.035</v>
      </c>
      <c r="E19" s="6" t="n">
        <f aca="false">E15*E16*E17</f>
        <v>-5732.0541</v>
      </c>
      <c r="F19" s="6" t="n">
        <f aca="false">F15*F16*F17</f>
        <v>-0</v>
      </c>
      <c r="G19" s="6" t="n">
        <f aca="false">G15*G16*G17</f>
        <v>-0</v>
      </c>
      <c r="H19" s="6" t="n">
        <f aca="false">H15*H16*H17</f>
        <v>-0</v>
      </c>
      <c r="I19" s="6" t="n">
        <f aca="false">I15*I16*I17</f>
        <v>-0</v>
      </c>
    </row>
    <row r="21" customFormat="false" ht="15" hidden="false" customHeight="true" outlineLevel="0" collapsed="false">
      <c r="A21" s="3" t="s">
        <v>53</v>
      </c>
      <c r="B21" s="3"/>
      <c r="C21" s="3"/>
      <c r="D21" s="3"/>
      <c r="E21" s="3"/>
      <c r="F21" s="3"/>
      <c r="G21" s="7" t="n">
        <f aca="false">B19+(D19)+(ABS(C19))+(ABS(E19))</f>
        <v>35207.6079</v>
      </c>
      <c r="H21" s="0" t="s">
        <v>26</v>
      </c>
    </row>
    <row r="22" customFormat="false" ht="15" hidden="false" customHeight="false" outlineLevel="0" collapsed="false">
      <c r="A22" s="3"/>
      <c r="B22" s="3"/>
      <c r="C22" s="3"/>
      <c r="D22" s="3"/>
      <c r="E22" s="3"/>
      <c r="F22" s="3"/>
    </row>
    <row r="23" customFormat="false" ht="15" hidden="false" customHeight="false" outlineLevel="0" collapsed="false">
      <c r="G23" s="7"/>
    </row>
    <row r="25" customFormat="false" ht="15" hidden="false" customHeight="false" outlineLevel="0" collapsed="false">
      <c r="A25" s="0" t="s">
        <v>27</v>
      </c>
    </row>
    <row r="26" customFormat="false" ht="15" hidden="false" customHeight="false" outlineLevel="0" collapsed="false">
      <c r="A26" s="0" t="s">
        <v>28</v>
      </c>
    </row>
    <row r="27" customFormat="false" ht="15" hidden="false" customHeight="false" outlineLevel="0" collapsed="false">
      <c r="A27" s="0" t="s">
        <v>29</v>
      </c>
      <c r="B27" s="0" t="s">
        <v>30</v>
      </c>
    </row>
    <row r="28" customFormat="false" ht="15" hidden="false" customHeight="false" outlineLevel="0" collapsed="false">
      <c r="A28" s="1" t="s">
        <v>31</v>
      </c>
      <c r="B28" s="0" t="s">
        <v>32</v>
      </c>
    </row>
    <row r="29" customFormat="false" ht="15.75" hidden="false" customHeight="true" outlineLevel="0" collapsed="false">
      <c r="A29" s="8" t="s">
        <v>33</v>
      </c>
      <c r="B29" s="0" t="s">
        <v>34</v>
      </c>
    </row>
    <row r="31" customFormat="false" ht="15" hidden="false" customHeight="true" outlineLevel="0" collapsed="false">
      <c r="A31" s="3" t="s">
        <v>35</v>
      </c>
      <c r="B31" s="3"/>
      <c r="C31" s="3"/>
      <c r="D31" s="3"/>
      <c r="E31" s="3"/>
      <c r="F31" s="3"/>
      <c r="G31" s="3"/>
      <c r="H31" s="3"/>
      <c r="I31" s="3"/>
    </row>
    <row r="32" customFormat="false" ht="1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</row>
    <row r="33" customFormat="false" ht="26.85" hidden="false" customHeight="false" outlineLevel="0" collapsed="false">
      <c r="A33" s="8"/>
      <c r="B33" s="8"/>
      <c r="C33" s="8"/>
      <c r="D33" s="8"/>
      <c r="E33" s="8"/>
      <c r="F33" s="8"/>
      <c r="G33" s="8"/>
      <c r="H33" s="8" t="n">
        <v>460</v>
      </c>
      <c r="I33" s="8" t="s">
        <v>36</v>
      </c>
    </row>
    <row r="34" customFormat="false" ht="15" hidden="false" customHeight="false" outlineLevel="0" collapsed="false">
      <c r="A34" s="0" t="s">
        <v>54</v>
      </c>
      <c r="B34" s="8"/>
      <c r="C34" s="8"/>
      <c r="D34" s="8"/>
      <c r="E34" s="8"/>
      <c r="F34" s="8"/>
      <c r="G34" s="11" t="n">
        <f aca="false">G21/2</f>
        <v>17603.80395</v>
      </c>
      <c r="H34" s="8" t="s">
        <v>26</v>
      </c>
      <c r="I34" s="8"/>
    </row>
    <row r="35" customFormat="false" ht="1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</row>
    <row r="36" customFormat="false" ht="15" hidden="false" customHeight="true" outlineLevel="0" collapsed="false">
      <c r="A36" s="3" t="s">
        <v>55</v>
      </c>
      <c r="B36" s="3"/>
      <c r="C36" s="3"/>
      <c r="D36" s="3"/>
      <c r="E36" s="3"/>
      <c r="F36" s="3"/>
      <c r="G36" s="3"/>
      <c r="H36" s="3"/>
      <c r="I36" s="3"/>
    </row>
    <row r="37" customFormat="false" ht="1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</row>
    <row r="38" customFormat="false" ht="15" hidden="false" customHeight="false" outlineLevel="0" collapsed="false">
      <c r="D38" s="7" t="n">
        <f aca="false">G34</f>
        <v>17603.80395</v>
      </c>
      <c r="E38" s="0" t="s">
        <v>56</v>
      </c>
      <c r="F38" s="0" t="n">
        <f aca="false">H33</f>
        <v>460</v>
      </c>
      <c r="G38" s="0" t="s">
        <v>57</v>
      </c>
      <c r="H38" s="7" t="n">
        <f aca="false">D38/F38</f>
        <v>38.2691390217391</v>
      </c>
      <c r="I38" s="0" t="s">
        <v>58</v>
      </c>
    </row>
  </sheetData>
  <mergeCells count="4">
    <mergeCell ref="A12:I13"/>
    <mergeCell ref="A21:F22"/>
    <mergeCell ref="A31:I32"/>
    <mergeCell ref="A36:I3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2022-10-28T14:59:00Z</dcterms:created>
  <dc:creator>Windows User</dc:creator>
  <dc:description/>
  <dc:language>en-US</dc:language>
  <cp:lastModifiedBy/>
  <dcterms:modified xsi:type="dcterms:W3CDTF">2026-03-04T08:04:54Z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