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6080" windowHeight="8775"/>
  </bookViews>
  <sheets>
    <sheet name="100 Yr Flood" sheetId="1" r:id="rId1"/>
    <sheet name="100 Yr Flood using 11ft Avg" sheetId="4" r:id="rId2"/>
  </sheets>
  <definedNames>
    <definedName name="_xlnm.Print_Area" localSheetId="0">'100 Yr Flood'!$A$1:$L$42</definedName>
    <definedName name="_xlnm.Print_Area" localSheetId="1">'100 Yr Flood using 11ft Avg'!$A$1:$L$40</definedName>
  </definedNames>
  <calcPr calcId="124519"/>
</workbook>
</file>

<file path=xl/calcChain.xml><?xml version="1.0" encoding="utf-8"?>
<calcChain xmlns="http://schemas.openxmlformats.org/spreadsheetml/2006/main">
  <c r="K14" i="1"/>
  <c r="K6"/>
  <c r="J35"/>
  <c r="J42"/>
  <c r="K42" s="1"/>
  <c r="C38"/>
  <c r="J25"/>
  <c r="J29"/>
  <c r="J27"/>
  <c r="J37" i="4"/>
  <c r="C33"/>
  <c r="C31"/>
  <c r="D31" s="1"/>
  <c r="C24"/>
  <c r="D24" s="1"/>
  <c r="C22"/>
  <c r="D22" s="1"/>
  <c r="C32"/>
  <c r="D32" s="1"/>
  <c r="K8"/>
  <c r="K12" s="1"/>
  <c r="C23" s="1"/>
  <c r="C35" i="1"/>
  <c r="D35" s="1"/>
  <c r="C24"/>
  <c r="C33"/>
  <c r="D33" s="1"/>
  <c r="C26"/>
  <c r="D26" s="1"/>
  <c r="D24"/>
  <c r="K10"/>
  <c r="C25" s="1"/>
  <c r="D25" s="1"/>
  <c r="K17"/>
  <c r="C34" s="1"/>
  <c r="D34" s="1"/>
  <c r="C25" i="4" l="1"/>
  <c r="D23"/>
  <c r="C34"/>
  <c r="D33"/>
  <c r="C36" i="1"/>
  <c r="C27"/>
  <c r="C36" i="4" l="1"/>
  <c r="D34"/>
  <c r="C27"/>
  <c r="D25"/>
  <c r="D27" s="1"/>
  <c r="D36" i="1"/>
  <c r="D38"/>
  <c r="C29"/>
  <c r="C42" s="1"/>
  <c r="D27"/>
  <c r="D29" s="1"/>
  <c r="D42" s="1"/>
  <c r="C40" i="4" l="1"/>
  <c r="D36"/>
  <c r="D40" s="1"/>
</calcChain>
</file>

<file path=xl/sharedStrings.xml><?xml version="1.0" encoding="utf-8"?>
<sst xmlns="http://schemas.openxmlformats.org/spreadsheetml/2006/main" count="132" uniqueCount="55">
  <si>
    <t>feet</t>
  </si>
  <si>
    <t>What is the thickness of soil that will be removed from the parking lot area  for construction?</t>
  </si>
  <si>
    <r>
      <t xml:space="preserve">What is the average elevation of the parking lot </t>
    </r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construction (in feet)?</t>
    </r>
  </si>
  <si>
    <t>What is the square footage of the parking lot?</t>
  </si>
  <si>
    <t>Sq Feet</t>
  </si>
  <si>
    <r>
      <t xml:space="preserve">What is the average elevation of the building area </t>
    </r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construction (in feet)?</t>
    </r>
  </si>
  <si>
    <r>
      <t xml:space="preserve">What is the elevation of the slab </t>
    </r>
    <r>
      <rPr>
        <u/>
        <sz val="11"/>
        <color theme="1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construction (in feet)?</t>
    </r>
  </si>
  <si>
    <t>What is the BFE for this site?</t>
  </si>
  <si>
    <t>What is the thickness of soil that will be removed from the building area?</t>
  </si>
  <si>
    <t>What is the square footage of the slab?</t>
  </si>
  <si>
    <t>What is the 100yr Flood Elevation for this area?</t>
  </si>
  <si>
    <t>How many catch basins are designed for the parking lot?</t>
  </si>
  <si>
    <t>catch basins</t>
  </si>
  <si>
    <t>What is the height of the catch basin inlet(s) for parking lot (in feet)?</t>
  </si>
  <si>
    <t>What is the thickness of the parking lot concrete being poured?</t>
  </si>
  <si>
    <t>Parking Lot :</t>
  </si>
  <si>
    <t>Soil Cut:</t>
  </si>
  <si>
    <t>Soil Fill:</t>
  </si>
  <si>
    <r>
      <t xml:space="preserve">What is the high elevation of the parking lot </t>
    </r>
    <r>
      <rPr>
        <u/>
        <sz val="11"/>
        <color theme="1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construction (in feet)?</t>
    </r>
  </si>
  <si>
    <t>What is the average reach to the catch basins from the edge of parking lot?</t>
  </si>
  <si>
    <t>Concrete Parking Lot:</t>
  </si>
  <si>
    <t>Total Fill:</t>
  </si>
  <si>
    <t>Difference:</t>
  </si>
  <si>
    <t>What is the thickness of the slab?</t>
  </si>
  <si>
    <t>Slab:</t>
  </si>
  <si>
    <t>Cubic Ft</t>
  </si>
  <si>
    <t>Cubic Yd</t>
  </si>
  <si>
    <t>Building :</t>
  </si>
  <si>
    <t>Total space to displace</t>
  </si>
  <si>
    <t>Average elevation of parking lot after construction:</t>
  </si>
  <si>
    <t xml:space="preserve">Swale with 1:3 slope: </t>
  </si>
  <si>
    <t>ft depth</t>
  </si>
  <si>
    <t>Volume of Swale with 1:3 slope:</t>
  </si>
  <si>
    <t>Mitigate volume caused by construction, the square footage of pond</t>
  </si>
  <si>
    <t>Length of Pond</t>
  </si>
  <si>
    <t>Width of Pond</t>
  </si>
  <si>
    <t>Total Volume Mitigated:</t>
  </si>
  <si>
    <t>Cubic Ft each basin</t>
  </si>
  <si>
    <t># of basins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</si>
  <si>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Area of Pipe</t>
    </r>
  </si>
  <si>
    <t>Total Length (ft)</t>
  </si>
  <si>
    <r>
      <t>Ft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</si>
  <si>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Yd</t>
    </r>
    <r>
      <rPr>
        <vertAlign val="superscript"/>
        <sz val="11"/>
        <color theme="1"/>
        <rFont val="Calibri"/>
        <family val="2"/>
        <scheme val="minor"/>
      </rPr>
      <t>3</t>
    </r>
  </si>
  <si>
    <t>Length of Pond (ft)</t>
  </si>
  <si>
    <t>Width of Pond (ft)</t>
  </si>
  <si>
    <t>depth (ft)</t>
  </si>
  <si>
    <r>
      <t>Total 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</si>
  <si>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Mitigation from 2'x2'x3' catch basins:</t>
  </si>
  <si>
    <t>Project:  RAY HORVATH FLOORWORKS AND BLINDS</t>
  </si>
  <si>
    <t>Mitigation from 12"  drainage pipes:</t>
  </si>
  <si>
    <t>To mitigate area caused by construction; the retangular pond</t>
  </si>
  <si>
    <t>Volume of Pond:</t>
  </si>
  <si>
    <t>Volume of 1:2.5 slope from Planting Area</t>
  </si>
  <si>
    <t xml:space="preserve">Level Pond @1.72ft below grade: </t>
  </si>
  <si>
    <t>Volume of remaining pond w/1.72ft depth: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</si>
</sst>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/>
    <xf numFmtId="4" fontId="0" fillId="3" borderId="0" xfId="0" applyNumberFormat="1" applyFill="1"/>
    <xf numFmtId="4" fontId="0" fillId="0" borderId="0" xfId="0" applyNumberFormat="1"/>
    <xf numFmtId="4" fontId="0" fillId="0" borderId="1" xfId="0" applyNumberFormat="1" applyBorder="1"/>
    <xf numFmtId="4" fontId="0" fillId="2" borderId="0" xfId="0" applyNumberFormat="1" applyFill="1"/>
    <xf numFmtId="0" fontId="0" fillId="0" borderId="5" xfId="0" applyBorder="1"/>
    <xf numFmtId="0" fontId="0" fillId="0" borderId="2" xfId="0" applyBorder="1"/>
    <xf numFmtId="4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" fontId="0" fillId="0" borderId="0" xfId="0" applyNumberFormat="1" applyFill="1"/>
    <xf numFmtId="4" fontId="0" fillId="3" borderId="1" xfId="0" applyNumberFormat="1" applyFill="1" applyBorder="1"/>
    <xf numFmtId="0" fontId="0" fillId="0" borderId="1" xfId="0" applyBorder="1" applyAlignment="1"/>
    <xf numFmtId="0" fontId="0" fillId="4" borderId="1" xfId="0" applyFill="1" applyBorder="1"/>
    <xf numFmtId="0" fontId="0" fillId="3" borderId="1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4" fontId="0" fillId="4" borderId="8" xfId="0" applyNumberFormat="1" applyFill="1" applyBorder="1"/>
    <xf numFmtId="0" fontId="0" fillId="0" borderId="0" xfId="0" applyBorder="1" applyAlignment="1"/>
    <xf numFmtId="0" fontId="0" fillId="0" borderId="1" xfId="0" applyBorder="1" applyAlignment="1">
      <alignment wrapText="1"/>
    </xf>
    <xf numFmtId="0" fontId="0" fillId="0" borderId="0" xfId="0" applyAlignment="1"/>
    <xf numFmtId="0" fontId="0" fillId="0" borderId="9" xfId="0" applyBorder="1" applyAlignment="1"/>
    <xf numFmtId="0" fontId="0" fillId="0" borderId="1" xfId="0" applyBorder="1" applyAlignment="1"/>
    <xf numFmtId="0" fontId="0" fillId="0" borderId="1" xfId="0" applyNumberFormat="1" applyBorder="1" applyAlignment="1"/>
    <xf numFmtId="0" fontId="0" fillId="0" borderId="0" xfId="0" applyAlignment="1">
      <alignment horizontal="left"/>
    </xf>
    <xf numFmtId="0" fontId="0" fillId="0" borderId="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1" xfId="0" applyFill="1" applyBorder="1" applyAlignment="1"/>
    <xf numFmtId="0" fontId="3" fillId="0" borderId="0" xfId="0" applyFont="1" applyAlignment="1"/>
    <xf numFmtId="4" fontId="0" fillId="0" borderId="1" xfId="0" applyNumberFormat="1" applyBorder="1" applyAlignment="1"/>
    <xf numFmtId="0" fontId="0" fillId="0" borderId="20" xfId="0" applyFont="1" applyBorder="1" applyAlignment="1"/>
    <xf numFmtId="0" fontId="0" fillId="0" borderId="2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abSelected="1" topLeftCell="A22" workbookViewId="0">
      <selection activeCell="J34" sqref="J34"/>
    </sheetView>
  </sheetViews>
  <sheetFormatPr defaultRowHeight="15"/>
  <cols>
    <col min="3" max="3" width="10.140625" bestFit="1" customWidth="1"/>
    <col min="11" max="11" width="9.140625" style="5"/>
  </cols>
  <sheetData>
    <row r="1" spans="1:12" ht="18.75">
      <c r="B1" s="46" t="s">
        <v>48</v>
      </c>
      <c r="C1" s="46"/>
      <c r="D1" s="46"/>
      <c r="E1" s="46"/>
      <c r="F1" s="46"/>
      <c r="G1" s="46"/>
      <c r="H1" s="46"/>
      <c r="I1" s="46"/>
      <c r="J1" s="46"/>
    </row>
    <row r="2" spans="1:12">
      <c r="B2" s="2"/>
      <c r="C2" s="2"/>
      <c r="D2" s="2"/>
      <c r="E2" s="2"/>
      <c r="F2" s="2"/>
      <c r="G2" s="2"/>
      <c r="H2" s="2"/>
      <c r="I2" s="2"/>
      <c r="J2" s="2"/>
    </row>
    <row r="3" spans="1:12">
      <c r="A3" s="31" t="s">
        <v>7</v>
      </c>
      <c r="B3" s="31"/>
      <c r="C3" s="31"/>
      <c r="D3" s="31"/>
      <c r="E3" s="31"/>
      <c r="F3" s="31"/>
      <c r="G3" s="31"/>
      <c r="H3" s="31"/>
      <c r="I3" s="31"/>
      <c r="K3" s="4">
        <v>9</v>
      </c>
      <c r="L3" t="s">
        <v>0</v>
      </c>
    </row>
    <row r="4" spans="1:12">
      <c r="A4" s="31" t="s">
        <v>10</v>
      </c>
      <c r="B4" s="31"/>
      <c r="C4" s="31"/>
      <c r="D4" s="31"/>
      <c r="E4" s="31"/>
      <c r="F4" s="31"/>
      <c r="G4" s="31"/>
      <c r="H4" s="31"/>
      <c r="I4" s="31"/>
      <c r="K4" s="4">
        <v>14.25</v>
      </c>
      <c r="L4" t="s">
        <v>0</v>
      </c>
    </row>
    <row r="6" spans="1:12">
      <c r="A6" s="35" t="s">
        <v>2</v>
      </c>
      <c r="B6" s="35"/>
      <c r="C6" s="35"/>
      <c r="D6" s="35"/>
      <c r="E6" s="35"/>
      <c r="F6" s="35"/>
      <c r="G6" s="35"/>
      <c r="H6" s="35"/>
      <c r="I6" s="35"/>
      <c r="K6" s="4">
        <f>(9.85+10.05+10.26+10.29+10.51+10.65+10.42+10.78+10.63+10.14+10.21)/11</f>
        <v>10.344545454545454</v>
      </c>
      <c r="L6" t="s">
        <v>0</v>
      </c>
    </row>
    <row r="7" spans="1:12" ht="15" customHeight="1">
      <c r="A7" s="35" t="s">
        <v>18</v>
      </c>
      <c r="B7" s="35"/>
      <c r="C7" s="35"/>
      <c r="D7" s="35"/>
      <c r="E7" s="35"/>
      <c r="F7" s="35"/>
      <c r="G7" s="35"/>
      <c r="H7" s="35"/>
      <c r="I7" s="35"/>
      <c r="K7" s="4">
        <v>11.06</v>
      </c>
      <c r="L7" t="s">
        <v>0</v>
      </c>
    </row>
    <row r="8" spans="1:12" ht="15" customHeight="1">
      <c r="A8" s="35" t="s">
        <v>13</v>
      </c>
      <c r="B8" s="35"/>
      <c r="C8" s="35"/>
      <c r="D8" s="35"/>
      <c r="E8" s="35"/>
      <c r="F8" s="35"/>
      <c r="G8" s="35"/>
      <c r="H8" s="35"/>
      <c r="I8" s="35"/>
      <c r="K8" s="4">
        <v>10.38</v>
      </c>
      <c r="L8" t="s">
        <v>0</v>
      </c>
    </row>
    <row r="9" spans="1:12" ht="15" customHeight="1">
      <c r="A9" s="35" t="s">
        <v>11</v>
      </c>
      <c r="B9" s="35"/>
      <c r="C9" s="35"/>
      <c r="D9" s="35"/>
      <c r="E9" s="35"/>
      <c r="F9" s="35"/>
      <c r="G9" s="35"/>
      <c r="H9" s="35"/>
      <c r="I9" s="35"/>
      <c r="K9" s="4">
        <v>3</v>
      </c>
      <c r="L9" t="s">
        <v>12</v>
      </c>
    </row>
    <row r="10" spans="1:12" ht="15" customHeight="1">
      <c r="A10" s="1" t="s">
        <v>19</v>
      </c>
      <c r="B10" s="1"/>
      <c r="C10" s="1"/>
      <c r="D10" s="1"/>
      <c r="E10" s="1"/>
      <c r="F10" s="1"/>
      <c r="G10" s="1"/>
      <c r="H10" s="1"/>
      <c r="I10" s="1"/>
      <c r="K10" s="4">
        <f>(33.5+23.8+29+30.5+23.5+45.6+22.9+61.9+67.9+45+127)/11</f>
        <v>46.418181818181822</v>
      </c>
      <c r="L10" t="s">
        <v>0</v>
      </c>
    </row>
    <row r="11" spans="1:12">
      <c r="A11" s="35" t="s">
        <v>1</v>
      </c>
      <c r="B11" s="35"/>
      <c r="C11" s="35"/>
      <c r="D11" s="35"/>
      <c r="E11" s="35"/>
      <c r="F11" s="35"/>
      <c r="G11" s="35"/>
      <c r="H11" s="35"/>
      <c r="I11" s="35"/>
      <c r="K11" s="4">
        <v>0.5</v>
      </c>
      <c r="L11" t="s">
        <v>0</v>
      </c>
    </row>
    <row r="12" spans="1:12">
      <c r="A12" s="35" t="s">
        <v>14</v>
      </c>
      <c r="B12" s="35"/>
      <c r="C12" s="35"/>
      <c r="D12" s="35"/>
      <c r="E12" s="35"/>
      <c r="F12" s="35"/>
      <c r="G12" s="35"/>
      <c r="H12" s="35"/>
      <c r="I12" s="35"/>
      <c r="K12" s="4">
        <v>0.5</v>
      </c>
      <c r="L12" t="s">
        <v>0</v>
      </c>
    </row>
    <row r="13" spans="1:12">
      <c r="A13" s="35" t="s">
        <v>3</v>
      </c>
      <c r="B13" s="35"/>
      <c r="C13" s="35"/>
      <c r="D13" s="35"/>
      <c r="E13" s="35"/>
      <c r="F13" s="35"/>
      <c r="G13" s="35"/>
      <c r="H13" s="35"/>
      <c r="I13" s="35"/>
      <c r="K13" s="4">
        <v>10831</v>
      </c>
      <c r="L13" t="s">
        <v>4</v>
      </c>
    </row>
    <row r="14" spans="1:12">
      <c r="A14" s="31" t="s">
        <v>29</v>
      </c>
      <c r="B14" s="31"/>
      <c r="C14" s="31"/>
      <c r="D14" s="31"/>
      <c r="E14" s="31"/>
      <c r="F14" s="31"/>
      <c r="G14" s="31"/>
      <c r="H14" s="31"/>
      <c r="I14" s="31"/>
      <c r="K14" s="7">
        <f>((K8+((((K10*(K7-K8))*0.5)/3)/K10)))</f>
        <v>10.493333333333334</v>
      </c>
      <c r="L14" t="s">
        <v>0</v>
      </c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K15" s="20"/>
    </row>
    <row r="17" spans="1:12">
      <c r="A17" s="35" t="s">
        <v>5</v>
      </c>
      <c r="B17" s="35"/>
      <c r="C17" s="35"/>
      <c r="D17" s="35"/>
      <c r="E17" s="35"/>
      <c r="F17" s="35"/>
      <c r="G17" s="35"/>
      <c r="H17" s="35"/>
      <c r="I17" s="35"/>
      <c r="K17" s="4">
        <f>(11.15+10.66+10.69+10.42)/4</f>
        <v>10.73</v>
      </c>
      <c r="L17" t="s">
        <v>0</v>
      </c>
    </row>
    <row r="18" spans="1:12">
      <c r="A18" s="35" t="s">
        <v>6</v>
      </c>
      <c r="B18" s="35"/>
      <c r="C18" s="35"/>
      <c r="D18" s="35"/>
      <c r="E18" s="35"/>
      <c r="F18" s="35"/>
      <c r="G18" s="35"/>
      <c r="H18" s="35"/>
      <c r="I18" s="35"/>
      <c r="K18" s="4">
        <v>12</v>
      </c>
      <c r="L18" t="s">
        <v>0</v>
      </c>
    </row>
    <row r="19" spans="1:12">
      <c r="A19" s="35" t="s">
        <v>8</v>
      </c>
      <c r="B19" s="35"/>
      <c r="C19" s="35"/>
      <c r="D19" s="35"/>
      <c r="E19" s="35"/>
      <c r="F19" s="35"/>
      <c r="G19" s="35"/>
      <c r="H19" s="35"/>
      <c r="I19" s="35"/>
      <c r="K19" s="4">
        <v>1.5</v>
      </c>
      <c r="L19" t="s">
        <v>0</v>
      </c>
    </row>
    <row r="20" spans="1:12">
      <c r="A20" s="1" t="s">
        <v>23</v>
      </c>
      <c r="B20" s="1"/>
      <c r="C20" s="1"/>
      <c r="D20" s="1"/>
      <c r="E20" s="1"/>
      <c r="F20" s="1"/>
      <c r="G20" s="1"/>
      <c r="H20" s="1"/>
      <c r="I20" s="1"/>
      <c r="K20" s="4">
        <v>0.41670000000000001</v>
      </c>
      <c r="L20" t="s">
        <v>0</v>
      </c>
    </row>
    <row r="21" spans="1:12">
      <c r="A21" s="35" t="s">
        <v>9</v>
      </c>
      <c r="B21" s="35"/>
      <c r="C21" s="35"/>
      <c r="D21" s="35"/>
      <c r="E21" s="35"/>
      <c r="F21" s="35"/>
      <c r="G21" s="35"/>
      <c r="H21" s="35"/>
      <c r="I21" s="35"/>
      <c r="K21" s="4">
        <v>3900</v>
      </c>
      <c r="L21" t="s">
        <v>4</v>
      </c>
    </row>
    <row r="22" spans="1:12" ht="15.75" thickBot="1"/>
    <row r="23" spans="1:12" ht="18" thickBot="1">
      <c r="A23" s="12" t="s">
        <v>15</v>
      </c>
      <c r="B23" s="13"/>
      <c r="C23" s="25" t="s">
        <v>41</v>
      </c>
      <c r="D23" s="26" t="s">
        <v>42</v>
      </c>
      <c r="F23" s="42" t="s">
        <v>49</v>
      </c>
      <c r="G23" s="43"/>
      <c r="H23" s="43"/>
      <c r="I23" s="44"/>
      <c r="J23" s="21">
        <v>0.78500000000000003</v>
      </c>
      <c r="K23" s="42" t="s">
        <v>39</v>
      </c>
      <c r="L23" s="44"/>
    </row>
    <row r="24" spans="1:12">
      <c r="A24" s="32" t="s">
        <v>16</v>
      </c>
      <c r="B24" s="32"/>
      <c r="C24" s="10">
        <f>K13*K11</f>
        <v>5415.5</v>
      </c>
      <c r="D24" s="11">
        <f>C24*0.03703704</f>
        <v>200.57409011999999</v>
      </c>
      <c r="J24" s="24">
        <v>70</v>
      </c>
      <c r="K24" s="47" t="s">
        <v>40</v>
      </c>
      <c r="L24" s="33"/>
    </row>
    <row r="25" spans="1:12" ht="17.25">
      <c r="A25" s="33" t="s">
        <v>17</v>
      </c>
      <c r="B25" s="33"/>
      <c r="C25" s="6">
        <f>((((K14-K12)-(K6-K11))*K13))</f>
        <v>1611.521515151531</v>
      </c>
      <c r="D25" s="3">
        <f t="shared" ref="D25:D27" si="0">C25*0.03703704</f>
        <v>59.685986817527862</v>
      </c>
      <c r="J25" s="23">
        <f>J24*J23</f>
        <v>54.95</v>
      </c>
      <c r="K25" s="47" t="s">
        <v>46</v>
      </c>
      <c r="L25" s="33"/>
    </row>
    <row r="26" spans="1:12">
      <c r="A26" s="33" t="s">
        <v>20</v>
      </c>
      <c r="B26" s="33"/>
      <c r="C26" s="6">
        <f>K12*K13</f>
        <v>5415.5</v>
      </c>
      <c r="D26" s="3">
        <f t="shared" si="0"/>
        <v>200.57409011999999</v>
      </c>
    </row>
    <row r="27" spans="1:12">
      <c r="A27" s="33" t="s">
        <v>21</v>
      </c>
      <c r="B27" s="33"/>
      <c r="C27" s="6">
        <f>C25+C26</f>
        <v>7027.0215151515313</v>
      </c>
      <c r="D27" s="3">
        <f t="shared" si="0"/>
        <v>260.26007693752786</v>
      </c>
      <c r="F27" s="33" t="s">
        <v>47</v>
      </c>
      <c r="G27" s="33"/>
      <c r="H27" s="33"/>
      <c r="I27" s="33"/>
      <c r="J27" s="24">
        <f>2*2*3</f>
        <v>12</v>
      </c>
      <c r="K27" s="33" t="s">
        <v>37</v>
      </c>
      <c r="L27" s="33"/>
    </row>
    <row r="28" spans="1:12">
      <c r="A28" s="8"/>
      <c r="B28" s="9"/>
      <c r="C28" s="5"/>
      <c r="J28" s="24">
        <v>3</v>
      </c>
      <c r="K28" s="47" t="s">
        <v>38</v>
      </c>
      <c r="L28" s="33"/>
    </row>
    <row r="29" spans="1:12" ht="17.25">
      <c r="A29" s="3" t="s">
        <v>22</v>
      </c>
      <c r="B29" s="3"/>
      <c r="C29" s="6">
        <f>C27-C24</f>
        <v>1611.5215151515313</v>
      </c>
      <c r="D29" s="3">
        <f>D27-D24</f>
        <v>59.685986817527862</v>
      </c>
      <c r="J29" s="23">
        <f>J28*J27</f>
        <v>36</v>
      </c>
      <c r="K29" s="47" t="s">
        <v>46</v>
      </c>
      <c r="L29" s="33"/>
    </row>
    <row r="31" spans="1:12" ht="15.75" thickBot="1"/>
    <row r="32" spans="1:12" ht="18" thickBot="1">
      <c r="A32" s="16" t="s">
        <v>27</v>
      </c>
      <c r="B32" s="17"/>
      <c r="C32" s="25" t="s">
        <v>41</v>
      </c>
      <c r="D32" s="26" t="s">
        <v>42</v>
      </c>
      <c r="F32" s="36" t="s">
        <v>50</v>
      </c>
      <c r="G32" s="37"/>
      <c r="H32" s="37"/>
      <c r="I32" s="38"/>
      <c r="J32" s="21">
        <v>170</v>
      </c>
      <c r="K32" s="42" t="s">
        <v>43</v>
      </c>
      <c r="L32" s="49"/>
    </row>
    <row r="33" spans="1:14">
      <c r="A33" s="33" t="s">
        <v>16</v>
      </c>
      <c r="B33" s="33"/>
      <c r="C33" s="6">
        <f>K19*K21</f>
        <v>5850</v>
      </c>
      <c r="D33" s="3">
        <f t="shared" ref="D33:D36" si="1">C33*0.03703704</f>
        <v>216.666684</v>
      </c>
      <c r="F33" s="39"/>
      <c r="G33" s="40"/>
      <c r="H33" s="40"/>
      <c r="I33" s="41"/>
      <c r="J33" s="4">
        <v>16.5</v>
      </c>
      <c r="K33" s="42" t="s">
        <v>44</v>
      </c>
      <c r="L33" s="44"/>
    </row>
    <row r="34" spans="1:14">
      <c r="A34" s="34" t="s">
        <v>17</v>
      </c>
      <c r="B34" s="34"/>
      <c r="C34" s="6">
        <f>((((K18-K20)-(K17-K19)))*K21)</f>
        <v>9177.8699999999972</v>
      </c>
      <c r="D34" s="3">
        <f t="shared" si="1"/>
        <v>339.92113830479991</v>
      </c>
      <c r="F34" s="42" t="s">
        <v>53</v>
      </c>
      <c r="G34" s="43"/>
      <c r="H34" s="43"/>
      <c r="I34" s="44"/>
      <c r="J34" s="6">
        <v>1.72</v>
      </c>
      <c r="K34" s="42" t="s">
        <v>45</v>
      </c>
      <c r="L34" s="43"/>
      <c r="N34" s="5"/>
    </row>
    <row r="35" spans="1:14" ht="17.25">
      <c r="A35" s="33" t="s">
        <v>24</v>
      </c>
      <c r="B35" s="33"/>
      <c r="C35" s="3">
        <f>(K20*K21)</f>
        <v>1625.13</v>
      </c>
      <c r="D35" s="3">
        <f t="shared" si="1"/>
        <v>60.190004815200005</v>
      </c>
      <c r="F35" s="42" t="s">
        <v>51</v>
      </c>
      <c r="G35" s="43"/>
      <c r="H35" s="43"/>
      <c r="I35" s="44"/>
      <c r="J35" s="21">
        <f>J32*J33*J34</f>
        <v>4824.6000000000004</v>
      </c>
      <c r="K35" s="47" t="s">
        <v>46</v>
      </c>
      <c r="L35" s="33"/>
    </row>
    <row r="36" spans="1:14" ht="17.25">
      <c r="A36" s="45" t="s">
        <v>21</v>
      </c>
      <c r="B36" s="45"/>
      <c r="C36" s="6">
        <f>C35+C34</f>
        <v>10802.999999999996</v>
      </c>
      <c r="D36" s="3">
        <f t="shared" si="1"/>
        <v>400.11114311999989</v>
      </c>
      <c r="F36" s="42" t="s">
        <v>54</v>
      </c>
      <c r="G36" s="43"/>
      <c r="H36" s="43"/>
      <c r="I36" s="44"/>
      <c r="J36" s="21">
        <v>853.1</v>
      </c>
      <c r="K36" s="47" t="s">
        <v>46</v>
      </c>
      <c r="L36" s="33"/>
    </row>
    <row r="37" spans="1:14" ht="15" customHeight="1">
      <c r="F37" s="42" t="s">
        <v>52</v>
      </c>
      <c r="G37" s="48"/>
      <c r="H37" s="48"/>
      <c r="I37" s="49"/>
      <c r="J37" s="21">
        <v>836.67</v>
      </c>
      <c r="K37" s="47" t="s">
        <v>46</v>
      </c>
      <c r="L37" s="33"/>
    </row>
    <row r="38" spans="1:14">
      <c r="A38" s="3" t="s">
        <v>22</v>
      </c>
      <c r="B38" s="3"/>
      <c r="C38" s="6">
        <f>C36-C33</f>
        <v>4952.9999999999964</v>
      </c>
      <c r="D38" s="3">
        <f>C38*0.03703704</f>
        <v>183.44445911999986</v>
      </c>
    </row>
    <row r="40" spans="1:14" ht="15.75" thickBot="1"/>
    <row r="41" spans="1:14" ht="18" thickBot="1">
      <c r="A41" s="30" t="s">
        <v>28</v>
      </c>
      <c r="B41" s="30"/>
      <c r="C41" s="25" t="s">
        <v>41</v>
      </c>
      <c r="D41" s="26" t="s">
        <v>42</v>
      </c>
      <c r="J41" s="25" t="s">
        <v>41</v>
      </c>
      <c r="K41" s="26" t="s">
        <v>42</v>
      </c>
    </row>
    <row r="42" spans="1:14">
      <c r="A42" s="30"/>
      <c r="B42" s="30"/>
      <c r="C42" s="6">
        <f>C38+C29</f>
        <v>6564.5215151515276</v>
      </c>
      <c r="D42" s="3">
        <f>D38+D29</f>
        <v>243.13044593752772</v>
      </c>
      <c r="F42" s="42" t="s">
        <v>36</v>
      </c>
      <c r="G42" s="43"/>
      <c r="H42" s="43"/>
      <c r="I42" s="44"/>
      <c r="J42" s="28">
        <f>J25+J29+J35+J36+J37</f>
        <v>6605.3200000000006</v>
      </c>
      <c r="K42" s="3">
        <f>J42*0.03703704</f>
        <v>244.64150105280004</v>
      </c>
      <c r="L42" s="29"/>
    </row>
    <row r="44" spans="1:14">
      <c r="C44" s="27"/>
      <c r="D44" s="27"/>
    </row>
  </sheetData>
  <mergeCells count="44">
    <mergeCell ref="K37:L37"/>
    <mergeCell ref="F37:I37"/>
    <mergeCell ref="K27:L27"/>
    <mergeCell ref="K28:L28"/>
    <mergeCell ref="K29:L29"/>
    <mergeCell ref="K36:L36"/>
    <mergeCell ref="F34:I34"/>
    <mergeCell ref="K35:L35"/>
    <mergeCell ref="K32:L32"/>
    <mergeCell ref="K33:L33"/>
    <mergeCell ref="K34:L34"/>
    <mergeCell ref="K23:L23"/>
    <mergeCell ref="K24:L24"/>
    <mergeCell ref="K25:L25"/>
    <mergeCell ref="A13:I13"/>
    <mergeCell ref="A17:I17"/>
    <mergeCell ref="B1:J1"/>
    <mergeCell ref="F23:I23"/>
    <mergeCell ref="F27:I27"/>
    <mergeCell ref="A3:I3"/>
    <mergeCell ref="A4:I4"/>
    <mergeCell ref="A8:I8"/>
    <mergeCell ref="A9:I9"/>
    <mergeCell ref="A12:I12"/>
    <mergeCell ref="A6:I6"/>
    <mergeCell ref="A7:I7"/>
    <mergeCell ref="A11:I11"/>
    <mergeCell ref="A27:B27"/>
    <mergeCell ref="A41:B42"/>
    <mergeCell ref="A14:I14"/>
    <mergeCell ref="A24:B24"/>
    <mergeCell ref="A25:B25"/>
    <mergeCell ref="A26:B26"/>
    <mergeCell ref="A33:B33"/>
    <mergeCell ref="A34:B34"/>
    <mergeCell ref="A18:I18"/>
    <mergeCell ref="A19:I19"/>
    <mergeCell ref="A21:I21"/>
    <mergeCell ref="F32:I33"/>
    <mergeCell ref="F42:I42"/>
    <mergeCell ref="F36:I36"/>
    <mergeCell ref="F35:I35"/>
    <mergeCell ref="A35:B35"/>
    <mergeCell ref="A36:B36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topLeftCell="A22" workbookViewId="0">
      <selection activeCell="H40" sqref="H40"/>
    </sheetView>
  </sheetViews>
  <sheetFormatPr defaultRowHeight="15"/>
  <cols>
    <col min="3" max="3" width="10.140625" bestFit="1" customWidth="1"/>
    <col min="11" max="11" width="9.140625" style="5"/>
  </cols>
  <sheetData>
    <row r="1" spans="1:12">
      <c r="A1" s="31" t="s">
        <v>7</v>
      </c>
      <c r="B1" s="31"/>
      <c r="C1" s="31"/>
      <c r="D1" s="31"/>
      <c r="E1" s="31"/>
      <c r="F1" s="31"/>
      <c r="G1" s="31"/>
      <c r="H1" s="31"/>
      <c r="I1" s="31"/>
      <c r="K1" s="4">
        <v>9</v>
      </c>
      <c r="L1" t="s">
        <v>0</v>
      </c>
    </row>
    <row r="2" spans="1:12">
      <c r="A2" s="31" t="s">
        <v>10</v>
      </c>
      <c r="B2" s="31"/>
      <c r="C2" s="31"/>
      <c r="D2" s="31"/>
      <c r="E2" s="31"/>
      <c r="F2" s="31"/>
      <c r="G2" s="31"/>
      <c r="H2" s="31"/>
      <c r="I2" s="31"/>
      <c r="K2" s="4">
        <v>14.25</v>
      </c>
      <c r="L2" t="s">
        <v>0</v>
      </c>
    </row>
    <row r="4" spans="1:12">
      <c r="A4" s="35" t="s">
        <v>2</v>
      </c>
      <c r="B4" s="35"/>
      <c r="C4" s="35"/>
      <c r="D4" s="35"/>
      <c r="E4" s="35"/>
      <c r="F4" s="35"/>
      <c r="G4" s="35"/>
      <c r="H4" s="35"/>
      <c r="I4" s="35"/>
      <c r="K4" s="4">
        <v>11</v>
      </c>
      <c r="L4" t="s">
        <v>0</v>
      </c>
    </row>
    <row r="5" spans="1:12" ht="15" customHeight="1">
      <c r="A5" s="35" t="s">
        <v>18</v>
      </c>
      <c r="B5" s="35"/>
      <c r="C5" s="35"/>
      <c r="D5" s="35"/>
      <c r="E5" s="35"/>
      <c r="F5" s="35"/>
      <c r="G5" s="35"/>
      <c r="H5" s="35"/>
      <c r="I5" s="35"/>
      <c r="K5" s="4">
        <v>11.71</v>
      </c>
      <c r="L5" t="s">
        <v>0</v>
      </c>
    </row>
    <row r="6" spans="1:12" ht="15" customHeight="1">
      <c r="A6" s="35" t="s">
        <v>13</v>
      </c>
      <c r="B6" s="35"/>
      <c r="C6" s="35"/>
      <c r="D6" s="35"/>
      <c r="E6" s="35"/>
      <c r="F6" s="35"/>
      <c r="G6" s="35"/>
      <c r="H6" s="35"/>
      <c r="I6" s="35"/>
      <c r="K6" s="4">
        <v>11.03</v>
      </c>
      <c r="L6" t="s">
        <v>0</v>
      </c>
    </row>
    <row r="7" spans="1:12" ht="15" customHeight="1">
      <c r="A7" s="35" t="s">
        <v>11</v>
      </c>
      <c r="B7" s="35"/>
      <c r="C7" s="35"/>
      <c r="D7" s="35"/>
      <c r="E7" s="35"/>
      <c r="F7" s="35"/>
      <c r="G7" s="35"/>
      <c r="H7" s="35"/>
      <c r="I7" s="35"/>
      <c r="K7" s="4">
        <v>3</v>
      </c>
      <c r="L7" t="s">
        <v>12</v>
      </c>
    </row>
    <row r="8" spans="1:12" ht="15" customHeight="1">
      <c r="A8" s="1" t="s">
        <v>19</v>
      </c>
      <c r="B8" s="1"/>
      <c r="C8" s="1"/>
      <c r="D8" s="1"/>
      <c r="E8" s="1"/>
      <c r="F8" s="1"/>
      <c r="G8" s="1"/>
      <c r="H8" s="1"/>
      <c r="I8" s="1"/>
      <c r="K8" s="4">
        <f>(33.5+23.8+29+30.5+23.5+45.6+22.9+61.9+67.9+45+127)/11</f>
        <v>46.418181818181822</v>
      </c>
      <c r="L8" t="s">
        <v>0</v>
      </c>
    </row>
    <row r="9" spans="1:12">
      <c r="A9" s="35" t="s">
        <v>1</v>
      </c>
      <c r="B9" s="35"/>
      <c r="C9" s="35"/>
      <c r="D9" s="35"/>
      <c r="E9" s="35"/>
      <c r="F9" s="35"/>
      <c r="G9" s="35"/>
      <c r="H9" s="35"/>
      <c r="I9" s="35"/>
      <c r="K9" s="4">
        <v>0.5</v>
      </c>
      <c r="L9" t="s">
        <v>0</v>
      </c>
    </row>
    <row r="10" spans="1:12">
      <c r="A10" s="35" t="s">
        <v>14</v>
      </c>
      <c r="B10" s="35"/>
      <c r="C10" s="35"/>
      <c r="D10" s="35"/>
      <c r="E10" s="35"/>
      <c r="F10" s="35"/>
      <c r="G10" s="35"/>
      <c r="H10" s="35"/>
      <c r="I10" s="35"/>
      <c r="K10" s="4">
        <v>0.5</v>
      </c>
      <c r="L10" t="s">
        <v>0</v>
      </c>
    </row>
    <row r="11" spans="1:12">
      <c r="A11" s="35" t="s">
        <v>3</v>
      </c>
      <c r="B11" s="35"/>
      <c r="C11" s="35"/>
      <c r="D11" s="35"/>
      <c r="E11" s="35"/>
      <c r="F11" s="35"/>
      <c r="G11" s="35"/>
      <c r="H11" s="35"/>
      <c r="I11" s="35"/>
      <c r="K11" s="4">
        <v>13405</v>
      </c>
      <c r="L11" t="s">
        <v>4</v>
      </c>
    </row>
    <row r="12" spans="1:12">
      <c r="A12" s="31" t="s">
        <v>29</v>
      </c>
      <c r="B12" s="31"/>
      <c r="C12" s="31"/>
      <c r="D12" s="31"/>
      <c r="E12" s="31"/>
      <c r="F12" s="31"/>
      <c r="G12" s="31"/>
      <c r="H12" s="31"/>
      <c r="I12" s="31"/>
      <c r="K12" s="7">
        <f>(K6+((((K8*(K5-K6))*0.5)/3)/K8))</f>
        <v>11.143333333333333</v>
      </c>
      <c r="L12" t="s">
        <v>0</v>
      </c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K13" s="20"/>
    </row>
    <row r="15" spans="1:12">
      <c r="A15" s="35" t="s">
        <v>5</v>
      </c>
      <c r="B15" s="35"/>
      <c r="C15" s="35"/>
      <c r="D15" s="35"/>
      <c r="E15" s="35"/>
      <c r="F15" s="35"/>
      <c r="G15" s="35"/>
      <c r="H15" s="35"/>
      <c r="I15" s="35"/>
      <c r="K15" s="4">
        <v>11</v>
      </c>
      <c r="L15" t="s">
        <v>0</v>
      </c>
    </row>
    <row r="16" spans="1:12">
      <c r="A16" s="35" t="s">
        <v>6</v>
      </c>
      <c r="B16" s="35"/>
      <c r="C16" s="35"/>
      <c r="D16" s="35"/>
      <c r="E16" s="35"/>
      <c r="F16" s="35"/>
      <c r="G16" s="35"/>
      <c r="H16" s="35"/>
      <c r="I16" s="35"/>
      <c r="K16" s="4">
        <v>12</v>
      </c>
      <c r="L16" t="s">
        <v>0</v>
      </c>
    </row>
    <row r="17" spans="1:12">
      <c r="A17" s="35" t="s">
        <v>8</v>
      </c>
      <c r="B17" s="35"/>
      <c r="C17" s="35"/>
      <c r="D17" s="35"/>
      <c r="E17" s="35"/>
      <c r="F17" s="35"/>
      <c r="G17" s="35"/>
      <c r="H17" s="35"/>
      <c r="I17" s="35"/>
      <c r="K17" s="4">
        <v>1.5</v>
      </c>
      <c r="L17" t="s">
        <v>0</v>
      </c>
    </row>
    <row r="18" spans="1:12">
      <c r="A18" s="1" t="s">
        <v>23</v>
      </c>
      <c r="B18" s="1"/>
      <c r="C18" s="1"/>
      <c r="D18" s="1"/>
      <c r="E18" s="1"/>
      <c r="F18" s="1"/>
      <c r="G18" s="1"/>
      <c r="H18" s="1"/>
      <c r="I18" s="1"/>
      <c r="K18" s="4">
        <v>0.41670000000000001</v>
      </c>
      <c r="L18" t="s">
        <v>0</v>
      </c>
    </row>
    <row r="19" spans="1:12">
      <c r="A19" s="35" t="s">
        <v>9</v>
      </c>
      <c r="B19" s="35"/>
      <c r="C19" s="35"/>
      <c r="D19" s="35"/>
      <c r="E19" s="35"/>
      <c r="F19" s="35"/>
      <c r="G19" s="35"/>
      <c r="H19" s="35"/>
      <c r="I19" s="35"/>
      <c r="K19" s="4">
        <v>3900</v>
      </c>
      <c r="L19" t="s">
        <v>4</v>
      </c>
    </row>
    <row r="20" spans="1:12" ht="15.75" thickBot="1"/>
    <row r="21" spans="1:12" ht="15.75" thickBot="1">
      <c r="A21" s="12" t="s">
        <v>15</v>
      </c>
      <c r="B21" s="13"/>
      <c r="C21" s="14" t="s">
        <v>25</v>
      </c>
      <c r="D21" s="15" t="s">
        <v>26</v>
      </c>
    </row>
    <row r="22" spans="1:12">
      <c r="A22" s="32" t="s">
        <v>16</v>
      </c>
      <c r="B22" s="32"/>
      <c r="C22" s="10">
        <f>K11*K9</f>
        <v>6702.5</v>
      </c>
      <c r="D22" s="11">
        <f>C22*0.03703704</f>
        <v>248.24076060000002</v>
      </c>
    </row>
    <row r="23" spans="1:12">
      <c r="A23" s="33" t="s">
        <v>17</v>
      </c>
      <c r="B23" s="33"/>
      <c r="C23" s="6">
        <f>((((K12-K10)-(K4-K9))*K11))</f>
        <v>1921.3833333333241</v>
      </c>
      <c r="D23" s="3">
        <f t="shared" ref="D23:D25" si="0">C23*0.03703704</f>
        <v>71.162351371999662</v>
      </c>
    </row>
    <row r="24" spans="1:12">
      <c r="A24" s="33" t="s">
        <v>20</v>
      </c>
      <c r="B24" s="33"/>
      <c r="C24" s="6">
        <f>K10*K11</f>
        <v>6702.5</v>
      </c>
      <c r="D24" s="3">
        <f t="shared" si="0"/>
        <v>248.24076060000002</v>
      </c>
    </row>
    <row r="25" spans="1:12">
      <c r="A25" s="33" t="s">
        <v>21</v>
      </c>
      <c r="B25" s="33"/>
      <c r="C25" s="6">
        <f>C23+C24</f>
        <v>8623.8833333333241</v>
      </c>
      <c r="D25" s="3">
        <f t="shared" si="0"/>
        <v>319.40311197199964</v>
      </c>
    </row>
    <row r="26" spans="1:12">
      <c r="A26" s="8"/>
      <c r="B26" s="9"/>
      <c r="C26" s="5"/>
    </row>
    <row r="27" spans="1:12">
      <c r="A27" s="3" t="s">
        <v>22</v>
      </c>
      <c r="B27" s="3"/>
      <c r="C27" s="6">
        <f>C25-C22</f>
        <v>1921.3833333333241</v>
      </c>
      <c r="D27" s="3">
        <f>D25-D22</f>
        <v>71.16235137199962</v>
      </c>
    </row>
    <row r="29" spans="1:12" ht="15.75" thickBot="1"/>
    <row r="30" spans="1:12">
      <c r="A30" s="16" t="s">
        <v>27</v>
      </c>
      <c r="B30" s="17"/>
      <c r="C30" s="18" t="s">
        <v>25</v>
      </c>
      <c r="D30" s="19" t="s">
        <v>26</v>
      </c>
    </row>
    <row r="31" spans="1:12">
      <c r="A31" s="33" t="s">
        <v>16</v>
      </c>
      <c r="B31" s="33"/>
      <c r="C31" s="6">
        <f>K17*K19</f>
        <v>5850</v>
      </c>
      <c r="D31" s="3">
        <f t="shared" ref="D31:D34" si="1">C31*0.03703704</f>
        <v>216.666684</v>
      </c>
    </row>
    <row r="32" spans="1:12">
      <c r="A32" s="34" t="s">
        <v>17</v>
      </c>
      <c r="B32" s="34"/>
      <c r="C32" s="6">
        <f>((((K16-K18)-(K15-K17)))*K19)</f>
        <v>8124.8699999999981</v>
      </c>
      <c r="D32" s="3">
        <f t="shared" si="1"/>
        <v>300.92113518479994</v>
      </c>
    </row>
    <row r="33" spans="1:12">
      <c r="A33" s="33" t="s">
        <v>24</v>
      </c>
      <c r="B33" s="33"/>
      <c r="C33" s="3">
        <f>(K18*K19)</f>
        <v>1625.13</v>
      </c>
      <c r="D33" s="3">
        <f t="shared" si="1"/>
        <v>60.190004815200005</v>
      </c>
    </row>
    <row r="34" spans="1:12">
      <c r="A34" s="45" t="s">
        <v>21</v>
      </c>
      <c r="B34" s="45"/>
      <c r="C34" s="6">
        <f>C33+C32</f>
        <v>9749.9999999999982</v>
      </c>
      <c r="D34" s="3">
        <f t="shared" si="1"/>
        <v>361.11113999999992</v>
      </c>
    </row>
    <row r="35" spans="1:12" ht="15" customHeight="1">
      <c r="F35" s="36" t="s">
        <v>33</v>
      </c>
      <c r="G35" s="37"/>
      <c r="H35" s="37"/>
      <c r="I35" s="38"/>
      <c r="J35" s="21">
        <v>170</v>
      </c>
      <c r="K35" s="33" t="s">
        <v>34</v>
      </c>
      <c r="L35" s="33"/>
    </row>
    <row r="36" spans="1:12">
      <c r="A36" s="3" t="s">
        <v>22</v>
      </c>
      <c r="B36" s="3"/>
      <c r="C36" s="6">
        <f>C34-C31</f>
        <v>3899.9999999999982</v>
      </c>
      <c r="D36" s="3">
        <f>C36*0.03703704</f>
        <v>144.44445599999995</v>
      </c>
      <c r="F36" s="39"/>
      <c r="G36" s="40"/>
      <c r="H36" s="40"/>
      <c r="I36" s="41"/>
      <c r="J36" s="4">
        <v>25.75</v>
      </c>
      <c r="K36" s="33" t="s">
        <v>35</v>
      </c>
      <c r="L36" s="33"/>
    </row>
    <row r="37" spans="1:12">
      <c r="F37" s="22" t="s">
        <v>30</v>
      </c>
      <c r="G37" s="22"/>
      <c r="H37" s="22"/>
      <c r="I37" s="22"/>
      <c r="J37" s="6">
        <f>C40/(J35*J36)*1.3</f>
        <v>1.7287945935655782</v>
      </c>
      <c r="K37" s="3" t="s">
        <v>31</v>
      </c>
    </row>
    <row r="38" spans="1:12" ht="15.75" thickBot="1">
      <c r="F38" s="22" t="s">
        <v>32</v>
      </c>
      <c r="G38" s="22"/>
      <c r="H38" s="22"/>
      <c r="I38" s="22"/>
      <c r="J38" s="6">
        <v>5402.6</v>
      </c>
      <c r="K38" s="3" t="s">
        <v>25</v>
      </c>
    </row>
    <row r="39" spans="1:12">
      <c r="A39" s="30" t="s">
        <v>28</v>
      </c>
      <c r="B39" s="30"/>
      <c r="C39" s="17" t="s">
        <v>25</v>
      </c>
      <c r="D39" s="19" t="s">
        <v>26</v>
      </c>
    </row>
    <row r="40" spans="1:12">
      <c r="A40" s="30"/>
      <c r="B40" s="30"/>
      <c r="C40" s="6">
        <f>C36+C27</f>
        <v>5821.3833333333223</v>
      </c>
      <c r="D40" s="3">
        <f>D36+D27</f>
        <v>215.60680737199957</v>
      </c>
    </row>
  </sheetData>
  <mergeCells count="26">
    <mergeCell ref="A16:I16"/>
    <mergeCell ref="A1:I1"/>
    <mergeCell ref="A2:I2"/>
    <mergeCell ref="A4:I4"/>
    <mergeCell ref="A5:I5"/>
    <mergeCell ref="A6:I6"/>
    <mergeCell ref="A7:I7"/>
    <mergeCell ref="A9:I9"/>
    <mergeCell ref="A10:I10"/>
    <mergeCell ref="A11:I11"/>
    <mergeCell ref="A12:I12"/>
    <mergeCell ref="A15:I15"/>
    <mergeCell ref="A39:B40"/>
    <mergeCell ref="A17:I17"/>
    <mergeCell ref="A19:I19"/>
    <mergeCell ref="A22:B22"/>
    <mergeCell ref="A23:B23"/>
    <mergeCell ref="A24:B24"/>
    <mergeCell ref="A25:B25"/>
    <mergeCell ref="F35:I36"/>
    <mergeCell ref="K35:L35"/>
    <mergeCell ref="K36:L36"/>
    <mergeCell ref="A31:B31"/>
    <mergeCell ref="A32:B32"/>
    <mergeCell ref="A33:B33"/>
    <mergeCell ref="A34:B34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100 Yr Flood</vt:lpstr>
      <vt:lpstr>100 Yr Flood using 11ft Avg</vt:lpstr>
      <vt:lpstr>'100 Yr Flood'!Print_Area</vt:lpstr>
      <vt:lpstr>'100 Yr Flood using 11ft Avg'!Print_Area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2012-12-17T19:55:17Z</cp:lastPrinted>
  <dcterms:created xsi:type="dcterms:W3CDTF">2012-12-12T14:23:48Z</dcterms:created>
  <dcterms:modified xsi:type="dcterms:W3CDTF">2012-12-17T20:42:01Z</dcterms:modified>
</cp:coreProperties>
</file>