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heck Printing" sheetId="1" state="visible" r:id="rId3"/>
    <sheet name="2026" sheetId="2" state="visible" r:id="rId4"/>
    <sheet name="Curtis" sheetId="3" state="visible" r:id="rId5"/>
    <sheet name="Utilities" sheetId="4" state="visible" r:id="rId6"/>
    <sheet name="Paper" sheetId="5" state="visible" r:id="rId7"/>
    <sheet name="Anthony" sheetId="6" state="visible" r:id="rId8"/>
    <sheet name="Bill" sheetId="7" state="visible" r:id="rId9"/>
    <sheet name="Jared" sheetId="8" state="visible" r:id="rId10"/>
    <sheet name="BeneCom" sheetId="9" state="visible" r:id="rId11"/>
    <sheet name="Rent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9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<sst xmlns="http://schemas.openxmlformats.org/spreadsheetml/2006/main" count="4682" uniqueCount="466">
  <si>
    <t xml:space="preserve">City of Slidell Occupational License </t>
  </si>
  <si>
    <t xml:space="preserve">Four Hundred Fifteen Dollars and 22/100*********************************</t>
  </si>
  <si>
    <t xml:space="preserve">2045 Second St, Suite 214</t>
  </si>
  <si>
    <t xml:space="preserve">Slidell, LA 70459</t>
  </si>
  <si>
    <t xml:space="preserve">Occupational License</t>
  </si>
  <si>
    <t xml:space="preserve">Inv #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</si>
  <si>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</si>
  <si>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</si>
  <si>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</si>
  <si>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</si>
  <si>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</si>
  <si>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</si>
  <si>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</si>
  <si>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</si>
  <si>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</si>
  <si>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</si>
  <si>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Spanish Tr LLC</t>
  </si>
  <si>
    <t xml:space="preserve">Dec</t>
  </si>
  <si>
    <t xml:space="preserve">Rent</t>
  </si>
  <si>
    <t xml:space="preserve">Jared</t>
  </si>
  <si>
    <t xml:space="preserve">City of Slidell 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</si>
  <si>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</si>
  <si>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</si>
  <si>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</si>
  <si>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</si>
  <si>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</si>
  <si>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</si>
  <si>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</si>
  <si>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</si>
  <si>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</si>
  <si>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</si>
  <si>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</si>
  <si>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</si>
  <si>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</si>
  <si>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</si>
  <si>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</si>
  <si>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</si>
  <si>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City Blueprint</t>
  </si>
  <si>
    <t xml:space="preserve">Paper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</si>
  <si>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</si>
  <si>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</si>
  <si>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</si>
  <si>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</si>
  <si>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</si>
  <si>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</si>
  <si>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</si>
  <si>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</si>
  <si>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</si>
  <si>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</si>
  <si>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</si>
  <si>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Pope John Paul Auditorium</t>
  </si>
  <si>
    <t xml:space="preserve">March</t>
  </si>
  <si>
    <t xml:space="preserve">February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</si>
  <si>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</si>
  <si>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</si>
  <si>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</si>
  <si>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</si>
  <si>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</si>
  <si>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</si>
  <si>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</si>
  <si>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</si>
  <si>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</si>
  <si>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</si>
  <si>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</si>
  <si>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</si>
  <si>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</si>
  <si>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</si>
  <si>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</si>
  <si>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</si>
  <si>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</si>
  <si>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</si>
  <si>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</si>
  <si>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</si>
  <si>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</si>
  <si>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</si>
  <si>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</si>
  <si>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</si>
  <si>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</si>
  <si>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</si>
  <si>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</si>
  <si>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</si>
  <si>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</si>
  <si>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</si>
  <si>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</si>
  <si>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</si>
  <si>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</si>
  <si>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Anthony Ponceti</t>
  </si>
  <si>
    <t xml:space="preserve">Eight Hundred Forty dollars and 00/100*********************************</t>
  </si>
  <si>
    <t xml:space="preserve">225 Blue Crane No. 1 Drive</t>
  </si>
  <si>
    <t xml:space="preserve">Slidell, La 70461</t>
  </si>
  <si>
    <t xml:space="preserve">Ref</t>
  </si>
  <si>
    <t xml:space="preserve">Winsor and Associates, Inc.</t>
  </si>
  <si>
    <t xml:space="preserve">One Hundred Thirty Five dollars and 00/100*****************************************</t>
  </si>
  <si>
    <t xml:space="preserve">35621 Garden Drive</t>
  </si>
  <si>
    <t xml:space="preserve">Slidell, La 70460</t>
  </si>
  <si>
    <t xml:space="preserve">616 : Foggy Waters Marian &amp; Floorworks and Blinds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</si>
  <si>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</si>
  <si>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</si>
  <si>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</si>
  <si>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</si>
  <si>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</si>
  <si>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</si>
  <si>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</si>
  <si>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</si>
  <si>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94/100********************************************************</t>
  </si>
  <si>
    <t xml:space="preserve">4140 Poche Court West </t>
  </si>
  <si>
    <t xml:space="preserve">New Orleans, La 70129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</si>
  <si>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</si>
  <si>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</si>
  <si>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</si>
  <si>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</si>
  <si>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Mar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</si>
  <si>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</si>
  <si>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</si>
  <si>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</si>
  <si>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</si>
  <si>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</si>
  <si>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</si>
  <si>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</si>
  <si>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</si>
  <si>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</si>
  <si>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</si>
  <si>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</si>
  <si>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</si>
  <si>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</si>
  <si>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Committee to Elect Randy Fandal</t>
  </si>
  <si>
    <t xml:space="preserve">Mike Cooper Campaign</t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</si>
  <si>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</si>
  <si>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</si>
  <si>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</si>
  <si>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</si>
  <si>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</si>
  <si>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</si>
  <si>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</si>
  <si>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</si>
  <si>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</si>
  <si>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</si>
  <si>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</si>
  <si>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</si>
  <si>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</si>
  <si>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</si>
  <si>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</si>
  <si>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</si>
  <si>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</si>
  <si>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</si>
  <si>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</si>
  <si>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</si>
  <si>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</si>
  <si>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</si>
  <si>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</si>
  <si>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</si>
  <si>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</si>
  <si>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</si>
  <si>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</si>
  <si>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</si>
  <si>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</si>
  <si>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</si>
  <si>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</si>
  <si>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</si>
  <si>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</si>
  <si>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</si>
  <si>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</si>
  <si>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</si>
  <si>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</si>
  <si>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</si>
  <si>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</si>
  <si>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</si>
  <si>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</si>
  <si>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</si>
  <si>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</si>
  <si>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</si>
  <si>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</si>
  <si>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</si>
  <si>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</si>
  <si>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t xml:space="preserve">Income after Expenses</t>
  </si>
  <si>
    <t xml:space="preserve">Total</t>
  </si>
  <si>
    <t xml:space="preserve">Rotary Club of Slidell Northshore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</si>
  <si>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</si>
  <si>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</si>
  <si>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</si>
  <si>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</si>
  <si>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</si>
  <si>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</si>
  <si>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</si>
  <si>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</si>
  <si>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</si>
  <si>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</si>
  <si>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</si>
  <si>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</si>
  <si>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</si>
  <si>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</si>
  <si>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</si>
  <si>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</si>
  <si>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</si>
  <si>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</si>
  <si>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</si>
  <si>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</si>
  <si>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</si>
  <si>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</si>
  <si>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</si>
  <si>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</si>
  <si>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</si>
  <si>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</si>
  <si>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</si>
  <si>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</si>
  <si>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</si>
  <si>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</si>
  <si>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</si>
  <si>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</si>
  <si>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</si>
  <si>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</si>
  <si>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</si>
  <si>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</si>
  <si>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</si>
  <si>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</si>
  <si>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</si>
  <si>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</si>
  <si>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</si>
  <si>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</si>
  <si>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</si>
  <si>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</si>
  <si>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</si>
  <si>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</si>
  <si>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</si>
  <si>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</si>
  <si>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</si>
  <si>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</si>
  <si>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</si>
  <si>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</si>
  <si>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</si>
  <si>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</si>
  <si>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</si>
  <si>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</si>
  <si>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</si>
  <si>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</si>
  <si>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</si>
  <si>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</si>
  <si>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</si>
  <si>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</si>
  <si>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</si>
  <si>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</si>
  <si>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</si>
  <si>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</si>
  <si>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</si>
  <si>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</si>
  <si>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</si>
  <si>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</si>
  <si>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</si>
  <si>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</si>
  <si>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</si>
  <si>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</si>
  <si>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</si>
  <si>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</si>
  <si>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</si>
  <si>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</si>
  <si>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</si>
  <si>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</si>
  <si>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</si>
  <si>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</si>
  <si>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</si>
  <si>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</si>
  <si>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</si>
  <si>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</si>
  <si>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</si>
  <si>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</si>
  <si>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</si>
  <si>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</si>
  <si>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</si>
  <si>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</si>
  <si>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</si>
  <si>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</si>
  <si>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</si>
  <si>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</si>
  <si>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</si>
  <si>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</si>
  <si>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</si>
  <si>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</si>
  <si>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</si>
  <si>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</si>
  <si>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</si>
  <si>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</si>
  <si>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</si>
  <si>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</si>
  <si>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</si>
  <si>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</si>
  <si>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</si>
  <si>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</si>
  <si>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</si>
  <si>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</si>
  <si>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</si>
  <si>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</si>
  <si>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</si>
  <si>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</si>
  <si>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</si>
  <si>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</si>
  <si>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</si>
  <si>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</si>
  <si>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</si>
  <si>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</si>
  <si>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</si>
  <si>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</si>
  <si>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</si>
  <si>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</si>
  <si>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</si>
  <si>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</si>
  <si>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</si>
  <si>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</si>
  <si>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</si>
  <si>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</si>
  <si>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</si>
  <si>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</si>
  <si>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</si>
  <si>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</si>
  <si>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</si>
  <si>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</si>
  <si>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</si>
  <si>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</si>
  <si>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</si>
  <si>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</si>
  <si>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</si>
  <si>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</si>
  <si>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</si>
  <si>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</si>
  <si>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</si>
  <si>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</si>
  <si>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</si>
  <si>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</si>
  <si>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</si>
  <si>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</si>
  <si>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</si>
  <si>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</si>
  <si>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</si>
  <si>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</si>
  <si>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</si>
  <si>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</si>
  <si>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</si>
  <si>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</si>
  <si>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</si>
  <si>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</si>
  <si>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</si>
  <si>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</si>
  <si>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</si>
  <si>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</si>
  <si>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</si>
  <si>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</si>
  <si>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</si>
  <si>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</si>
  <si>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</si>
  <si>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</si>
  <si>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</si>
  <si>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</si>
  <si>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</si>
  <si>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</si>
  <si>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</si>
  <si>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</si>
  <si>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</si>
  <si>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</si>
  <si>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</si>
  <si>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</si>
  <si>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</si>
  <si>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</si>
  <si>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</si>
  <si>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</si>
  <si>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</si>
  <si>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</si>
  <si>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</si>
  <si>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</si>
  <si>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</si>
  <si>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</si>
  <si>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</si>
  <si>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</si>
  <si>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</si>
  <si>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</si>
  <si>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</si>
  <si>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</si>
  <si>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</si>
  <si>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</si>
  <si>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</si>
  <si>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</si>
  <si>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</si>
  <si>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</si>
  <si>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</si>
  <si>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</si>
  <si>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</si>
  <si>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</si>
  <si>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</si>
  <si>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</si>
  <si>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</si>
  <si>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</si>
  <si>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</si>
  <si>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</si>
  <si>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</si>
  <si>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</si>
  <si>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</si>
  <si>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</si>
  <si>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</si>
  <si>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2020  Income: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</si>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</sst>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m/d/yy;@"/>
    <numFmt numFmtId="170" formatCode="[$$-409]#,##0.00;[RED]\-[$$-409]#,##0.00"/>
    <numFmt numFmtId="171" formatCode="mm/dd/yy"/>
    <numFmt numFmtId="172" formatCode="d\-mmm"/>
    <numFmt numFmtId="173" formatCode="\$#,##0.00_);[RED]&quot;($&quot;#,##0.00\)"/>
    <numFmt numFmtId="174" formatCode="\$#,##0_);[RED]&quot;($&quot;#,##0\)"/>
    <numFmt numFmtId="175" formatCode="0.0%"/>
    <numFmt numFmtId="176" formatCode="0.00"/>
    <numFmt numFmtId="177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415.22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City of Slidell Occupational License 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 t="s">
        <v>2</v>
      </c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 t="s">
        <v>3</v>
      </c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4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Occupational License </v>
      </c>
      <c r="C21" s="6"/>
      <c r="D21" s="6"/>
      <c r="E21" s="6"/>
      <c r="F21" s="6"/>
      <c r="G21" s="2"/>
      <c r="H21" s="3" t="n">
        <f aca="false">J3</f>
        <v>46021</v>
      </c>
      <c r="I21" s="11"/>
      <c r="J21" s="11" t="n">
        <f aca="false">J6</f>
        <v>415.22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5</v>
      </c>
      <c r="B26" s="12" t="str">
        <f aca="false">B14</f>
        <v>Occupational License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46079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16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108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110</v>
      </c>
      <c r="C14" s="2" t="s">
        <v>111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46079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Mar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A199" colorId="64" zoomScale="100" zoomScaleNormal="100" zoomScalePageLayoutView="100" workbookViewId="0">
      <selection pane="topLeft" activeCell="Q219" activeCellId="0" sqref="Q219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4.02"/>
    <col collapsed="false" customWidth="true" hidden="false" outlineLevel="0" max="16" min="16" style="1" width="12.79"/>
    <col collapsed="false" customWidth="true" hidden="false" outlineLevel="0" max="17" min="17" style="1" width="11.54"/>
    <col collapsed="false" customWidth="true" hidden="false" outlineLevel="0" max="18" min="18" style="1" width="11.82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6</v>
      </c>
      <c r="B1" s="2" t="s">
        <v>7</v>
      </c>
      <c r="C1" s="2" t="s">
        <v>8</v>
      </c>
      <c r="D1" s="2"/>
      <c r="E1" s="2"/>
      <c r="F1" s="2"/>
      <c r="G1" s="17" t="s">
        <v>9</v>
      </c>
      <c r="H1" s="18"/>
      <c r="I1" s="11" t="s">
        <v>10</v>
      </c>
      <c r="J1" s="2"/>
      <c r="K1" s="11" t="s">
        <v>11</v>
      </c>
      <c r="L1" s="19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13</v>
      </c>
      <c r="D3" s="2"/>
      <c r="E3" s="2"/>
      <c r="F3" s="2"/>
      <c r="G3" s="17" t="n">
        <v>45658</v>
      </c>
      <c r="H3" s="18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 t="s">
        <v>15</v>
      </c>
      <c r="B6" s="2" t="n">
        <v>4835</v>
      </c>
      <c r="C6" s="2" t="s">
        <v>112</v>
      </c>
      <c r="D6" s="2"/>
      <c r="E6" s="2"/>
      <c r="F6" s="2"/>
      <c r="G6" s="17" t="n">
        <v>45604</v>
      </c>
      <c r="H6" s="2"/>
      <c r="I6" s="20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15</v>
      </c>
      <c r="B7" s="2" t="n">
        <v>4844</v>
      </c>
      <c r="C7" s="2" t="s">
        <v>16</v>
      </c>
      <c r="D7" s="2" t="s">
        <v>113</v>
      </c>
      <c r="E7" s="2" t="s">
        <v>18</v>
      </c>
      <c r="F7" s="2"/>
      <c r="G7" s="17" t="n">
        <v>45653</v>
      </c>
      <c r="H7" s="2"/>
      <c r="I7" s="20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7"/>
      <c r="H8" s="2"/>
      <c r="I8" s="20"/>
      <c r="J8" s="2"/>
      <c r="K8" s="11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21"/>
      <c r="H10" s="14"/>
      <c r="I10" s="22"/>
      <c r="J10" s="14"/>
      <c r="K10" s="22" t="n">
        <f aca="false">K7</f>
        <v>29855.26</v>
      </c>
    </row>
    <row r="11" customFormat="false" ht="17.35" hidden="false" customHeight="false" outlineLevel="0" collapsed="false">
      <c r="A11" s="14" t="s">
        <v>15</v>
      </c>
      <c r="B11" s="2" t="n">
        <v>4845</v>
      </c>
      <c r="C11" s="2" t="s">
        <v>19</v>
      </c>
      <c r="D11" s="2"/>
      <c r="E11" s="2"/>
      <c r="F11" s="2"/>
      <c r="G11" s="17" t="n">
        <v>45660</v>
      </c>
      <c r="H11" s="2"/>
      <c r="I11" s="20" t="n">
        <v>-5200</v>
      </c>
      <c r="J11" s="2"/>
      <c r="K11" s="11" t="n">
        <f aca="false">K10+I11</f>
        <v>24655.26</v>
      </c>
      <c r="Q11" s="33" t="n">
        <f aca="false">I11</f>
        <v>-5200</v>
      </c>
    </row>
    <row r="12" customFormat="false" ht="17.35" hidden="false" customHeight="false" outlineLevel="0" collapsed="false">
      <c r="A12" s="14" t="s">
        <v>15</v>
      </c>
      <c r="B12" s="2" t="n">
        <v>4846</v>
      </c>
      <c r="C12" s="2" t="s">
        <v>114</v>
      </c>
      <c r="D12" s="2"/>
      <c r="E12" s="2"/>
      <c r="F12" s="2"/>
      <c r="G12" s="17" t="n">
        <v>45664</v>
      </c>
      <c r="H12" s="2"/>
      <c r="I12" s="20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15</v>
      </c>
      <c r="B13" s="2" t="n">
        <v>4847</v>
      </c>
      <c r="C13" s="2" t="s">
        <v>35</v>
      </c>
      <c r="D13" s="2" t="s">
        <v>115</v>
      </c>
      <c r="E13" s="2"/>
      <c r="F13" s="2"/>
      <c r="G13" s="17" t="n">
        <v>45664</v>
      </c>
      <c r="H13" s="2"/>
      <c r="I13" s="20" t="n">
        <v>-360</v>
      </c>
      <c r="J13" s="2"/>
      <c r="K13" s="11" t="n">
        <f aca="false">K12+I13</f>
        <v>24018.57</v>
      </c>
      <c r="P13" s="33" t="n">
        <f aca="false">I13</f>
        <v>-360</v>
      </c>
    </row>
    <row r="14" customFormat="false" ht="17.35" hidden="false" customHeight="false" outlineLevel="0" collapsed="false">
      <c r="A14" s="14" t="s">
        <v>15</v>
      </c>
      <c r="B14" s="2"/>
      <c r="C14" s="2" t="s">
        <v>33</v>
      </c>
      <c r="D14" s="2"/>
      <c r="E14" s="2"/>
      <c r="F14" s="2"/>
      <c r="G14" s="17" t="n">
        <v>45664</v>
      </c>
      <c r="H14" s="2"/>
      <c r="I14" s="52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15</v>
      </c>
      <c r="B15" s="2" t="s">
        <v>22</v>
      </c>
      <c r="C15" s="2" t="s">
        <v>25</v>
      </c>
      <c r="D15" s="2"/>
      <c r="E15" s="2"/>
      <c r="F15" s="2"/>
      <c r="G15" s="17" t="n">
        <v>45667</v>
      </c>
      <c r="H15" s="2"/>
      <c r="I15" s="20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23</v>
      </c>
      <c r="D16" s="2"/>
      <c r="E16" s="2"/>
      <c r="F16" s="2"/>
      <c r="G16" s="17" t="n">
        <v>45667</v>
      </c>
      <c r="H16" s="2"/>
      <c r="I16" s="20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15</v>
      </c>
      <c r="B17" s="2" t="s">
        <v>22</v>
      </c>
      <c r="C17" s="2" t="s">
        <v>29</v>
      </c>
      <c r="D17" s="2"/>
      <c r="E17" s="2"/>
      <c r="F17" s="2"/>
      <c r="G17" s="17" t="n">
        <v>45666</v>
      </c>
      <c r="H17" s="2"/>
      <c r="I17" s="20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15</v>
      </c>
      <c r="B18" s="2" t="n">
        <v>4848</v>
      </c>
      <c r="C18" s="2" t="s">
        <v>20</v>
      </c>
      <c r="D18" s="2" t="s">
        <v>28</v>
      </c>
      <c r="E18" s="2"/>
      <c r="F18" s="2"/>
      <c r="G18" s="17" t="n">
        <v>45667</v>
      </c>
      <c r="H18" s="2"/>
      <c r="I18" s="20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15</v>
      </c>
      <c r="B19" s="2" t="s">
        <v>22</v>
      </c>
      <c r="C19" s="2" t="s">
        <v>23</v>
      </c>
      <c r="D19" s="2"/>
      <c r="E19" s="2"/>
      <c r="F19" s="2"/>
      <c r="G19" s="17" t="n">
        <v>45672</v>
      </c>
      <c r="H19" s="2"/>
      <c r="I19" s="20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15</v>
      </c>
      <c r="B20" s="2" t="n">
        <v>4849</v>
      </c>
      <c r="C20" s="2" t="s">
        <v>37</v>
      </c>
      <c r="D20" s="2" t="s">
        <v>116</v>
      </c>
      <c r="E20" s="2"/>
      <c r="F20" s="2"/>
      <c r="G20" s="17" t="n">
        <v>45674</v>
      </c>
      <c r="H20" s="2"/>
      <c r="I20" s="20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15</v>
      </c>
      <c r="B21" s="2" t="s">
        <v>22</v>
      </c>
      <c r="C21" s="2" t="s">
        <v>25</v>
      </c>
      <c r="D21" s="2"/>
      <c r="E21" s="2"/>
      <c r="F21" s="2"/>
      <c r="G21" s="17" t="n">
        <v>45681</v>
      </c>
      <c r="H21" s="2"/>
      <c r="I21" s="20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15</v>
      </c>
      <c r="B22" s="2" t="s">
        <v>22</v>
      </c>
      <c r="C22" s="2" t="s">
        <v>23</v>
      </c>
      <c r="D22" s="2"/>
      <c r="E22" s="2"/>
      <c r="F22" s="2"/>
      <c r="G22" s="17" t="n">
        <v>45695</v>
      </c>
      <c r="H22" s="2"/>
      <c r="I22" s="20" t="n">
        <v>-244.32</v>
      </c>
      <c r="J22" s="25"/>
      <c r="K22" s="11" t="n">
        <f aca="false">K21+I22</f>
        <v>43293.74</v>
      </c>
    </row>
    <row r="23" customFormat="false" ht="15.75" hidden="false" customHeight="false" outlineLevel="0" collapsed="false">
      <c r="A23" s="25" t="s">
        <v>15</v>
      </c>
      <c r="B23" s="2" t="s">
        <v>22</v>
      </c>
      <c r="C23" s="2" t="s">
        <v>117</v>
      </c>
      <c r="D23" s="2"/>
      <c r="E23" s="2"/>
      <c r="F23" s="2"/>
      <c r="G23" s="17" t="n">
        <v>45686</v>
      </c>
      <c r="H23" s="2"/>
      <c r="I23" s="20" t="n">
        <v>-423.33</v>
      </c>
      <c r="J23" s="25"/>
      <c r="K23" s="11" t="n">
        <f aca="false">K22+I23</f>
        <v>42870.41</v>
      </c>
    </row>
    <row r="24" customFormat="false" ht="15.75" hidden="false" customHeight="false" outlineLevel="0" collapsed="false">
      <c r="A24" s="25" t="s">
        <v>15</v>
      </c>
      <c r="B24" s="2" t="s">
        <v>22</v>
      </c>
      <c r="C24" s="2" t="s">
        <v>118</v>
      </c>
      <c r="D24" s="2"/>
      <c r="E24" s="2"/>
      <c r="F24" s="2"/>
      <c r="G24" s="17" t="n">
        <v>45687</v>
      </c>
      <c r="H24" s="2"/>
      <c r="I24" s="20" t="n">
        <v>-38.37</v>
      </c>
      <c r="J24" s="25"/>
      <c r="K24" s="11" t="n">
        <f aca="false">K23+I24</f>
        <v>42832.04</v>
      </c>
    </row>
    <row r="25" customFormat="false" ht="15.75" hidden="false" customHeight="false" outlineLevel="0" collapsed="false">
      <c r="A25" s="25" t="s">
        <v>15</v>
      </c>
      <c r="B25" s="2" t="s">
        <v>22</v>
      </c>
      <c r="C25" s="2" t="s">
        <v>39</v>
      </c>
      <c r="D25" s="2"/>
      <c r="E25" s="2"/>
      <c r="F25" s="2"/>
      <c r="G25" s="17" t="n">
        <v>45681</v>
      </c>
      <c r="H25" s="2"/>
      <c r="I25" s="20" t="n">
        <v>-3752.87</v>
      </c>
      <c r="J25" s="25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25" t="s">
        <v>15</v>
      </c>
      <c r="B26" s="2" t="n">
        <v>4850</v>
      </c>
      <c r="C26" s="2" t="s">
        <v>16</v>
      </c>
      <c r="D26" s="2" t="s">
        <v>40</v>
      </c>
      <c r="E26" s="2" t="s">
        <v>18</v>
      </c>
      <c r="F26" s="2"/>
      <c r="G26" s="17" t="n">
        <v>45687</v>
      </c>
      <c r="H26" s="2"/>
      <c r="I26" s="20" t="n">
        <v>-500</v>
      </c>
      <c r="J26" s="25"/>
      <c r="K26" s="11" t="n">
        <f aca="false">K25+I26</f>
        <v>38579.17</v>
      </c>
    </row>
    <row r="27" customFormat="false" ht="15.75" hidden="false" customHeight="false" outlineLevel="0" collapsed="false">
      <c r="A27" s="25" t="s">
        <v>15</v>
      </c>
      <c r="B27" s="2" t="n">
        <v>4851</v>
      </c>
      <c r="C27" s="2" t="s">
        <v>119</v>
      </c>
      <c r="D27" s="2"/>
      <c r="E27" s="2"/>
      <c r="F27" s="2"/>
      <c r="G27" s="17"/>
      <c r="H27" s="2"/>
      <c r="I27" s="20" t="n">
        <v>0</v>
      </c>
      <c r="J27" s="25"/>
      <c r="K27" s="11" t="n">
        <f aca="false">K26+I27</f>
        <v>38579.17</v>
      </c>
    </row>
    <row r="28" customFormat="false" ht="17.35" hidden="false" customHeight="false" outlineLevel="0" collapsed="false">
      <c r="A28" s="25" t="s">
        <v>15</v>
      </c>
      <c r="B28" s="2" t="n">
        <v>4852</v>
      </c>
      <c r="C28" s="2" t="s">
        <v>42</v>
      </c>
      <c r="D28" s="2" t="s">
        <v>120</v>
      </c>
      <c r="E28" s="2"/>
      <c r="F28" s="2"/>
      <c r="G28" s="17" t="n">
        <v>45687</v>
      </c>
      <c r="H28" s="2"/>
      <c r="I28" s="20" t="n">
        <v>-2240</v>
      </c>
      <c r="J28" s="25"/>
      <c r="K28" s="11" t="n">
        <f aca="false">K27+I28</f>
        <v>36339.17</v>
      </c>
      <c r="M28" s="30" t="n">
        <f aca="false">SUMIF(I11:I28, "&lt;0")</f>
        <v>-28216.09</v>
      </c>
      <c r="N28" s="1" t="s">
        <v>44</v>
      </c>
      <c r="S28" s="33" t="n">
        <f aca="false">I28</f>
        <v>-2240</v>
      </c>
    </row>
    <row r="29" customFormat="false" ht="15.75" hidden="false" customHeight="false" outlineLevel="0" collapsed="false">
      <c r="A29" s="25" t="s">
        <v>15</v>
      </c>
      <c r="B29" s="2" t="s">
        <v>22</v>
      </c>
      <c r="C29" s="2" t="s">
        <v>29</v>
      </c>
      <c r="D29" s="2"/>
      <c r="E29" s="2"/>
      <c r="F29" s="2"/>
      <c r="G29" s="17" t="n">
        <v>45697</v>
      </c>
      <c r="H29" s="2"/>
      <c r="I29" s="20" t="n">
        <v>-728.34</v>
      </c>
      <c r="J29" s="25"/>
      <c r="K29" s="11" t="n">
        <f aca="false">K28+I29</f>
        <v>35610.83</v>
      </c>
    </row>
    <row r="30" customFormat="false" ht="15.75" hidden="false" customHeight="false" outlineLevel="0" collapsed="false">
      <c r="A30" s="25" t="s">
        <v>15</v>
      </c>
      <c r="B30" s="2" t="s">
        <v>22</v>
      </c>
      <c r="C30" s="2" t="s">
        <v>25</v>
      </c>
      <c r="D30" s="2"/>
      <c r="E30" s="2"/>
      <c r="F30" s="2"/>
      <c r="G30" s="17" t="n">
        <v>45695</v>
      </c>
      <c r="H30" s="2"/>
      <c r="I30" s="20" t="n">
        <v>-5627.25</v>
      </c>
      <c r="J30" s="25"/>
      <c r="K30" s="11" t="n">
        <f aca="false">K29+I30</f>
        <v>29983.58</v>
      </c>
    </row>
    <row r="31" customFormat="false" ht="15.75" hidden="false" customHeight="false" outlineLevel="0" collapsed="false">
      <c r="A31" s="25" t="s">
        <v>15</v>
      </c>
      <c r="B31" s="2" t="s">
        <v>22</v>
      </c>
      <c r="C31" s="2" t="s">
        <v>23</v>
      </c>
      <c r="D31" s="2"/>
      <c r="E31" s="2"/>
      <c r="F31" s="2"/>
      <c r="G31" s="17" t="n">
        <v>45695</v>
      </c>
      <c r="H31" s="2"/>
      <c r="I31" s="20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25" t="s">
        <v>15</v>
      </c>
      <c r="B32" s="2" t="s">
        <v>22</v>
      </c>
      <c r="C32" s="2" t="s">
        <v>117</v>
      </c>
      <c r="D32" s="2"/>
      <c r="E32" s="2"/>
      <c r="F32" s="2"/>
      <c r="G32" s="17" t="n">
        <v>45695</v>
      </c>
      <c r="H32" s="2"/>
      <c r="I32" s="20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25" t="s">
        <v>15</v>
      </c>
      <c r="B33" s="2" t="n">
        <v>4853</v>
      </c>
      <c r="C33" s="2" t="s">
        <v>121</v>
      </c>
      <c r="D33" s="2" t="s">
        <v>122</v>
      </c>
      <c r="E33" s="2"/>
      <c r="F33" s="2"/>
      <c r="G33" s="17" t="n">
        <v>45695</v>
      </c>
      <c r="H33" s="2"/>
      <c r="I33" s="20" t="n">
        <v>-456.15</v>
      </c>
      <c r="J33" s="25"/>
      <c r="K33" s="11" t="n">
        <f aca="false">K32+I33</f>
        <v>27684.79</v>
      </c>
    </row>
    <row r="34" customFormat="false" ht="15.75" hidden="false" customHeight="false" outlineLevel="0" collapsed="false">
      <c r="A34" s="25" t="s">
        <v>15</v>
      </c>
      <c r="B34" s="2"/>
      <c r="C34" s="2" t="s">
        <v>33</v>
      </c>
      <c r="D34" s="2"/>
      <c r="E34" s="2"/>
      <c r="F34" s="2"/>
      <c r="G34" s="17" t="n">
        <v>45695</v>
      </c>
      <c r="H34" s="2"/>
      <c r="I34" s="52" t="n">
        <v>34648.89</v>
      </c>
      <c r="J34" s="25"/>
      <c r="K34" s="11" t="n">
        <f aca="false">K33+I34</f>
        <v>62333.68</v>
      </c>
    </row>
    <row r="35" customFormat="false" ht="15.75" hidden="false" customHeight="false" outlineLevel="0" collapsed="false">
      <c r="A35" s="25" t="s">
        <v>15</v>
      </c>
      <c r="B35" s="2" t="s">
        <v>22</v>
      </c>
      <c r="C35" s="2" t="s">
        <v>23</v>
      </c>
      <c r="D35" s="2"/>
      <c r="E35" s="2"/>
      <c r="F35" s="2"/>
      <c r="G35" s="17" t="n">
        <v>45702</v>
      </c>
      <c r="H35" s="2"/>
      <c r="I35" s="20" t="n">
        <v>-1551.88</v>
      </c>
      <c r="J35" s="25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25" t="s">
        <v>15</v>
      </c>
      <c r="B36" s="2" t="n">
        <v>4854</v>
      </c>
      <c r="C36" s="2" t="s">
        <v>20</v>
      </c>
      <c r="D36" s="2" t="s">
        <v>28</v>
      </c>
      <c r="E36" s="2"/>
      <c r="F36" s="2"/>
      <c r="G36" s="17" t="n">
        <v>45698</v>
      </c>
      <c r="H36" s="2"/>
      <c r="I36" s="20" t="n">
        <v>-51.43</v>
      </c>
      <c r="J36" s="25"/>
      <c r="K36" s="11" t="n">
        <f aca="false">K35+I36</f>
        <v>60730.37</v>
      </c>
    </row>
    <row r="37" customFormat="false" ht="15.75" hidden="false" customHeight="false" outlineLevel="0" collapsed="false">
      <c r="A37" s="25" t="s">
        <v>15</v>
      </c>
      <c r="B37" s="2" t="n">
        <v>4855</v>
      </c>
      <c r="C37" s="2" t="s">
        <v>31</v>
      </c>
      <c r="D37" s="2"/>
      <c r="E37" s="2"/>
      <c r="F37" s="2"/>
      <c r="G37" s="17" t="n">
        <v>45709</v>
      </c>
      <c r="H37" s="2"/>
      <c r="I37" s="20" t="n">
        <v>-205.61</v>
      </c>
      <c r="J37" s="25"/>
      <c r="K37" s="11" t="n">
        <f aca="false">K36+I37</f>
        <v>60524.76</v>
      </c>
    </row>
    <row r="38" customFormat="false" ht="15.75" hidden="false" customHeight="false" outlineLevel="0" collapsed="false">
      <c r="A38" s="25" t="s">
        <v>15</v>
      </c>
      <c r="B38" s="2" t="s">
        <v>22</v>
      </c>
      <c r="C38" s="2" t="s">
        <v>25</v>
      </c>
      <c r="D38" s="2"/>
      <c r="E38" s="2"/>
      <c r="F38" s="2"/>
      <c r="G38" s="17" t="n">
        <v>45709</v>
      </c>
      <c r="H38" s="2"/>
      <c r="I38" s="20" t="n">
        <v>-5856.42</v>
      </c>
      <c r="J38" s="25"/>
      <c r="K38" s="11" t="n">
        <f aca="false">K37+I38</f>
        <v>54668.34</v>
      </c>
    </row>
    <row r="39" customFormat="false" ht="15.75" hidden="false" customHeight="false" outlineLevel="0" collapsed="false">
      <c r="A39" s="25" t="s">
        <v>15</v>
      </c>
      <c r="B39" s="2" t="s">
        <v>22</v>
      </c>
      <c r="C39" s="2" t="s">
        <v>23</v>
      </c>
      <c r="D39" s="2"/>
      <c r="E39" s="2"/>
      <c r="F39" s="2"/>
      <c r="G39" s="17" t="n">
        <v>45716</v>
      </c>
      <c r="H39" s="2"/>
      <c r="I39" s="20" t="n">
        <v>-1506.3</v>
      </c>
      <c r="J39" s="25"/>
      <c r="K39" s="11" t="n">
        <f aca="false">K38+I39</f>
        <v>53162.04</v>
      </c>
    </row>
    <row r="40" customFormat="false" ht="15.75" hidden="false" customHeight="false" outlineLevel="0" collapsed="false">
      <c r="A40" s="25" t="s">
        <v>15</v>
      </c>
      <c r="B40" s="2" t="s">
        <v>22</v>
      </c>
      <c r="C40" s="2" t="s">
        <v>39</v>
      </c>
      <c r="D40" s="2"/>
      <c r="E40" s="2"/>
      <c r="F40" s="2"/>
      <c r="G40" s="17" t="n">
        <v>45709</v>
      </c>
      <c r="H40" s="2"/>
      <c r="I40" s="20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25" t="s">
        <v>15</v>
      </c>
      <c r="B41" s="2"/>
      <c r="C41" s="2" t="s">
        <v>33</v>
      </c>
      <c r="D41" s="2"/>
      <c r="E41" s="2"/>
      <c r="F41" s="2"/>
      <c r="G41" s="17" t="n">
        <v>45709</v>
      </c>
      <c r="H41" s="2"/>
      <c r="I41" s="52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25" t="s">
        <v>15</v>
      </c>
      <c r="B42" s="2" t="n">
        <v>4856</v>
      </c>
      <c r="C42" s="2" t="s">
        <v>16</v>
      </c>
      <c r="D42" s="2" t="s">
        <v>51</v>
      </c>
      <c r="E42" s="2" t="s">
        <v>18</v>
      </c>
      <c r="F42" s="2"/>
      <c r="G42" s="17" t="n">
        <v>45709</v>
      </c>
      <c r="H42" s="2"/>
      <c r="I42" s="20" t="n">
        <v>-500</v>
      </c>
      <c r="J42" s="2"/>
      <c r="K42" s="11" t="n">
        <f aca="false">K41+I42</f>
        <v>92053.72</v>
      </c>
      <c r="M42" s="30" t="n">
        <f aca="false">SUMIF(I29:I42, "&lt;0")</f>
        <v>-19422.34</v>
      </c>
      <c r="N42" s="1" t="s">
        <v>52</v>
      </c>
    </row>
    <row r="43" customFormat="false" ht="15.75" hidden="false" customHeight="false" outlineLevel="0" collapsed="false">
      <c r="A43" s="25" t="s">
        <v>15</v>
      </c>
      <c r="B43" s="2" t="s">
        <v>123</v>
      </c>
      <c r="C43" s="2" t="s">
        <v>124</v>
      </c>
      <c r="D43" s="2"/>
      <c r="E43" s="2"/>
      <c r="F43" s="2"/>
      <c r="G43" s="17" t="n">
        <v>45722</v>
      </c>
      <c r="H43" s="2"/>
      <c r="I43" s="52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25" t="s">
        <v>15</v>
      </c>
      <c r="B44" s="2" t="s">
        <v>22</v>
      </c>
      <c r="C44" s="2" t="s">
        <v>25</v>
      </c>
      <c r="D44" s="2"/>
      <c r="E44" s="2"/>
      <c r="F44" s="2"/>
      <c r="G44" s="17" t="n">
        <v>45723</v>
      </c>
      <c r="H44" s="2"/>
      <c r="I44" s="20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25" t="s">
        <v>15</v>
      </c>
      <c r="B45" s="2" t="s">
        <v>22</v>
      </c>
      <c r="C45" s="2" t="s">
        <v>23</v>
      </c>
      <c r="D45" s="2"/>
      <c r="E45" s="2"/>
      <c r="F45" s="2"/>
      <c r="G45" s="17" t="n">
        <v>45733</v>
      </c>
      <c r="H45" s="2"/>
      <c r="I45" s="20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25" t="s">
        <v>15</v>
      </c>
      <c r="B46" s="2" t="s">
        <v>22</v>
      </c>
      <c r="C46" s="2" t="s">
        <v>117</v>
      </c>
      <c r="D46" s="2"/>
      <c r="E46" s="2"/>
      <c r="F46" s="2"/>
      <c r="G46" s="17" t="n">
        <v>45734</v>
      </c>
      <c r="H46" s="2"/>
      <c r="I46" s="20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25" t="s">
        <v>15</v>
      </c>
      <c r="B47" s="2" t="s">
        <v>22</v>
      </c>
      <c r="C47" s="2" t="s">
        <v>29</v>
      </c>
      <c r="D47" s="2"/>
      <c r="E47" s="2"/>
      <c r="F47" s="2"/>
      <c r="G47" s="17" t="n">
        <v>45727</v>
      </c>
      <c r="H47" s="2"/>
      <c r="I47" s="20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25" t="s">
        <v>15</v>
      </c>
      <c r="B48" s="2" t="n">
        <f aca="false">B42+1</f>
        <v>4857</v>
      </c>
      <c r="C48" s="2" t="s">
        <v>125</v>
      </c>
      <c r="D48" s="2"/>
      <c r="E48" s="2"/>
      <c r="F48" s="2"/>
      <c r="G48" s="17" t="n">
        <v>45729</v>
      </c>
      <c r="H48" s="2"/>
      <c r="I48" s="20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25" t="s">
        <v>15</v>
      </c>
      <c r="B49" s="2" t="n">
        <f aca="false">B48+1</f>
        <v>4858</v>
      </c>
      <c r="C49" s="2" t="s">
        <v>20</v>
      </c>
      <c r="D49" s="2" t="s">
        <v>28</v>
      </c>
      <c r="E49" s="2"/>
      <c r="F49" s="2"/>
      <c r="G49" s="17" t="n">
        <v>45729</v>
      </c>
      <c r="H49" s="2"/>
      <c r="I49" s="20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53" t="s">
        <v>15</v>
      </c>
      <c r="B50" s="2" t="n">
        <f aca="false">B49+1</f>
        <v>4859</v>
      </c>
      <c r="C50" s="2" t="s">
        <v>126</v>
      </c>
      <c r="D50" s="2"/>
      <c r="E50" s="2"/>
      <c r="F50" s="2"/>
      <c r="G50" s="17" t="n">
        <v>45729</v>
      </c>
      <c r="H50" s="2"/>
      <c r="I50" s="20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25" t="s">
        <v>15</v>
      </c>
      <c r="B51" s="2" t="n">
        <f aca="false">B50+1</f>
        <v>4860</v>
      </c>
      <c r="C51" s="2" t="s">
        <v>31</v>
      </c>
      <c r="D51" s="2"/>
      <c r="E51" s="2"/>
      <c r="F51" s="2"/>
      <c r="G51" s="17" t="n">
        <v>45730</v>
      </c>
      <c r="H51" s="2"/>
      <c r="I51" s="20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25" t="s">
        <v>15</v>
      </c>
      <c r="B52" s="2" t="s">
        <v>22</v>
      </c>
      <c r="C52" s="2" t="s">
        <v>25</v>
      </c>
      <c r="D52" s="2"/>
      <c r="E52" s="2"/>
      <c r="F52" s="2"/>
      <c r="G52" s="17" t="n">
        <v>45737</v>
      </c>
      <c r="H52" s="2"/>
      <c r="I52" s="20" t="n">
        <v>-5287.31</v>
      </c>
      <c r="J52" s="2"/>
      <c r="K52" s="11" t="n">
        <f aca="false">K51+I52</f>
        <v>77363.52</v>
      </c>
      <c r="M52" s="30" t="n">
        <f aca="false">SUMIF(I43:I52, "&lt;0")</f>
        <v>-15950.2</v>
      </c>
      <c r="N52" s="1" t="s">
        <v>51</v>
      </c>
    </row>
    <row r="53" customFormat="false" ht="15.75" hidden="false" customHeight="false" outlineLevel="0" collapsed="false">
      <c r="A53" s="25" t="s">
        <v>15</v>
      </c>
      <c r="B53" s="2" t="s">
        <v>22</v>
      </c>
      <c r="C53" s="2" t="s">
        <v>23</v>
      </c>
      <c r="D53" s="2"/>
      <c r="E53" s="2"/>
      <c r="F53" s="2"/>
      <c r="G53" s="17" t="n">
        <v>45748</v>
      </c>
      <c r="H53" s="2"/>
      <c r="I53" s="20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25" t="s">
        <v>15</v>
      </c>
      <c r="B54" s="2" t="s">
        <v>22</v>
      </c>
      <c r="C54" s="2" t="s">
        <v>39</v>
      </c>
      <c r="D54" s="2"/>
      <c r="E54" s="2"/>
      <c r="F54" s="2"/>
      <c r="G54" s="17" t="n">
        <v>45744</v>
      </c>
      <c r="H54" s="2"/>
      <c r="I54" s="20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25" t="s">
        <v>15</v>
      </c>
      <c r="B55" s="2" t="n">
        <v>4861</v>
      </c>
      <c r="C55" s="2" t="s">
        <v>16</v>
      </c>
      <c r="D55" s="2" t="s">
        <v>53</v>
      </c>
      <c r="E55" s="2" t="s">
        <v>18</v>
      </c>
      <c r="F55" s="2"/>
      <c r="G55" s="17" t="n">
        <v>45744</v>
      </c>
      <c r="H55" s="2"/>
      <c r="I55" s="20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25" t="s">
        <v>15</v>
      </c>
      <c r="B56" s="2" t="n">
        <v>4862</v>
      </c>
      <c r="C56" s="2" t="s">
        <v>35</v>
      </c>
      <c r="D56" s="2" t="s">
        <v>127</v>
      </c>
      <c r="E56" s="2"/>
      <c r="F56" s="2"/>
      <c r="G56" s="17" t="n">
        <v>45744</v>
      </c>
      <c r="H56" s="2"/>
      <c r="I56" s="20" t="n">
        <v>-270</v>
      </c>
      <c r="J56" s="2"/>
      <c r="K56" s="11" t="n">
        <f aca="false">K55+I56</f>
        <v>71827.44</v>
      </c>
      <c r="P56" s="33" t="n">
        <f aca="false">I56</f>
        <v>-270</v>
      </c>
    </row>
    <row r="57" customFormat="false" ht="15.75" hidden="false" customHeight="false" outlineLevel="0" collapsed="false">
      <c r="A57" s="25" t="s">
        <v>15</v>
      </c>
      <c r="B57" s="2" t="n">
        <v>4863</v>
      </c>
      <c r="C57" s="2" t="s">
        <v>121</v>
      </c>
      <c r="D57" s="2"/>
      <c r="E57" s="2"/>
      <c r="F57" s="2"/>
      <c r="G57" s="17" t="n">
        <v>45749</v>
      </c>
      <c r="H57" s="2"/>
      <c r="I57" s="54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25" t="s">
        <v>15</v>
      </c>
      <c r="B58" s="2" t="n">
        <v>4864</v>
      </c>
      <c r="C58" s="2" t="s">
        <v>128</v>
      </c>
      <c r="D58" s="2" t="s">
        <v>129</v>
      </c>
      <c r="E58" s="2"/>
      <c r="F58" s="2"/>
      <c r="G58" s="17" t="n">
        <v>45749</v>
      </c>
      <c r="H58" s="2"/>
      <c r="I58" s="20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25" t="s">
        <v>15</v>
      </c>
      <c r="B59" s="2" t="n">
        <v>4865</v>
      </c>
      <c r="C59" s="2" t="s">
        <v>130</v>
      </c>
      <c r="D59" s="2" t="s">
        <v>131</v>
      </c>
      <c r="E59" s="2"/>
      <c r="F59" s="2"/>
      <c r="G59" s="17" t="n">
        <v>45750</v>
      </c>
      <c r="H59" s="2"/>
      <c r="I59" s="54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25" t="s">
        <v>15</v>
      </c>
      <c r="B60" s="2" t="s">
        <v>22</v>
      </c>
      <c r="C60" s="2" t="s">
        <v>25</v>
      </c>
      <c r="D60" s="2"/>
      <c r="E60" s="2"/>
      <c r="F60" s="2"/>
      <c r="G60" s="17" t="n">
        <v>45751</v>
      </c>
      <c r="H60" s="2"/>
      <c r="I60" s="20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25" t="s">
        <v>15</v>
      </c>
      <c r="B61" s="2" t="s">
        <v>22</v>
      </c>
      <c r="C61" s="2" t="s">
        <v>23</v>
      </c>
      <c r="D61" s="2"/>
      <c r="E61" s="2"/>
      <c r="F61" s="2"/>
      <c r="G61" s="17" t="n">
        <v>45762</v>
      </c>
      <c r="H61" s="2"/>
      <c r="I61" s="20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25" t="s">
        <v>15</v>
      </c>
      <c r="B62" s="2" t="s">
        <v>22</v>
      </c>
      <c r="C62" s="2" t="s">
        <v>29</v>
      </c>
      <c r="D62" s="2"/>
      <c r="E62" s="2"/>
      <c r="F62" s="2"/>
      <c r="G62" s="17" t="n">
        <v>45758</v>
      </c>
      <c r="H62" s="2"/>
      <c r="I62" s="20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25" t="s">
        <v>15</v>
      </c>
      <c r="B63" s="2" t="n">
        <v>4866</v>
      </c>
      <c r="C63" s="2" t="s">
        <v>20</v>
      </c>
      <c r="D63" s="2" t="s">
        <v>28</v>
      </c>
      <c r="E63" s="2"/>
      <c r="F63" s="2"/>
      <c r="G63" s="17" t="n">
        <v>45760</v>
      </c>
      <c r="H63" s="2"/>
      <c r="I63" s="20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25" t="s">
        <v>15</v>
      </c>
      <c r="B64" s="2" t="n">
        <v>4867</v>
      </c>
      <c r="C64" s="2" t="s">
        <v>31</v>
      </c>
      <c r="D64" s="2"/>
      <c r="E64" s="2"/>
      <c r="F64" s="2"/>
      <c r="G64" s="17" t="n">
        <v>45761</v>
      </c>
      <c r="H64" s="2"/>
      <c r="I64" s="20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25" t="s">
        <v>15</v>
      </c>
      <c r="B65" s="2"/>
      <c r="C65" s="2" t="s">
        <v>33</v>
      </c>
      <c r="D65" s="2"/>
      <c r="E65" s="2"/>
      <c r="F65" s="2"/>
      <c r="G65" s="17" t="n">
        <v>45762</v>
      </c>
      <c r="H65" s="2"/>
      <c r="I65" s="55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25" t="s">
        <v>15</v>
      </c>
      <c r="B66" s="2" t="s">
        <v>22</v>
      </c>
      <c r="C66" s="2" t="s">
        <v>25</v>
      </c>
      <c r="D66" s="2"/>
      <c r="E66" s="2"/>
      <c r="F66" s="2"/>
      <c r="G66" s="17" t="n">
        <v>45765</v>
      </c>
      <c r="H66" s="2"/>
      <c r="I66" s="20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25" t="s">
        <v>26</v>
      </c>
      <c r="B67" s="2" t="s">
        <v>22</v>
      </c>
      <c r="C67" s="2" t="s">
        <v>23</v>
      </c>
      <c r="D67" s="2"/>
      <c r="E67" s="2"/>
      <c r="F67" s="2"/>
      <c r="G67" s="17" t="n">
        <v>45765</v>
      </c>
      <c r="H67" s="2"/>
      <c r="I67" s="20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25" t="s">
        <v>26</v>
      </c>
      <c r="B68" s="2"/>
      <c r="C68" s="2" t="s">
        <v>132</v>
      </c>
      <c r="D68" s="2" t="s">
        <v>133</v>
      </c>
      <c r="E68" s="2"/>
      <c r="F68" s="2"/>
      <c r="G68" s="17" t="n">
        <v>45800</v>
      </c>
      <c r="H68" s="2"/>
      <c r="I68" s="54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25" t="s">
        <v>26</v>
      </c>
      <c r="B69" s="2" t="s">
        <v>22</v>
      </c>
      <c r="C69" s="2" t="s">
        <v>39</v>
      </c>
      <c r="D69" s="2"/>
      <c r="E69" s="2"/>
      <c r="F69" s="2"/>
      <c r="G69" s="17" t="n">
        <v>45772</v>
      </c>
      <c r="H69" s="2"/>
      <c r="I69" s="20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25" t="s">
        <v>26</v>
      </c>
      <c r="B70" s="2" t="n">
        <v>4868</v>
      </c>
      <c r="C70" s="2" t="s">
        <v>16</v>
      </c>
      <c r="D70" s="2" t="s">
        <v>54</v>
      </c>
      <c r="E70" s="2" t="s">
        <v>18</v>
      </c>
      <c r="F70" s="2"/>
      <c r="G70" s="17" t="n">
        <v>45772</v>
      </c>
      <c r="H70" s="2"/>
      <c r="I70" s="20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53</v>
      </c>
    </row>
    <row r="71" customFormat="false" ht="15.75" hidden="false" customHeight="false" outlineLevel="0" collapsed="false">
      <c r="A71" s="25" t="s">
        <v>26</v>
      </c>
      <c r="B71" s="2" t="s">
        <v>22</v>
      </c>
      <c r="C71" s="2" t="s">
        <v>25</v>
      </c>
      <c r="D71" s="2"/>
      <c r="E71" s="2"/>
      <c r="F71" s="2"/>
      <c r="G71" s="17" t="n">
        <v>45779</v>
      </c>
      <c r="H71" s="2"/>
      <c r="I71" s="20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25" t="s">
        <v>26</v>
      </c>
      <c r="B72" s="2" t="s">
        <v>22</v>
      </c>
      <c r="C72" s="2" t="s">
        <v>23</v>
      </c>
      <c r="D72" s="2"/>
      <c r="E72" s="2"/>
      <c r="F72" s="2"/>
      <c r="G72" s="17" t="n">
        <v>45779</v>
      </c>
      <c r="H72" s="2"/>
      <c r="I72" s="20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25" t="s">
        <v>26</v>
      </c>
      <c r="B73" s="2" t="s">
        <v>22</v>
      </c>
      <c r="C73" s="2" t="s">
        <v>117</v>
      </c>
      <c r="D73" s="2"/>
      <c r="E73" s="2"/>
      <c r="F73" s="2"/>
      <c r="G73" s="17" t="n">
        <v>45779</v>
      </c>
      <c r="H73" s="2"/>
      <c r="I73" s="20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25" t="s">
        <v>26</v>
      </c>
      <c r="B74" s="2" t="s">
        <v>22</v>
      </c>
      <c r="C74" s="2" t="s">
        <v>134</v>
      </c>
      <c r="D74" s="2"/>
      <c r="E74" s="2"/>
      <c r="F74" s="2"/>
      <c r="G74" s="17" t="n">
        <v>45778</v>
      </c>
      <c r="H74" s="2"/>
      <c r="I74" s="20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25" t="s">
        <v>26</v>
      </c>
      <c r="B75" s="2" t="n">
        <v>4869</v>
      </c>
      <c r="C75" s="2" t="s">
        <v>20</v>
      </c>
      <c r="D75" s="2" t="s">
        <v>28</v>
      </c>
      <c r="E75" s="2"/>
      <c r="F75" s="2"/>
      <c r="G75" s="17" t="n">
        <v>45786</v>
      </c>
      <c r="H75" s="2"/>
      <c r="I75" s="20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25" t="s">
        <v>26</v>
      </c>
      <c r="B76" s="2" t="s">
        <v>22</v>
      </c>
      <c r="C76" s="2" t="s">
        <v>29</v>
      </c>
      <c r="D76" s="2"/>
      <c r="E76" s="2"/>
      <c r="F76" s="2"/>
      <c r="G76" s="17" t="n">
        <v>45788</v>
      </c>
      <c r="H76" s="2"/>
      <c r="I76" s="20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25" t="s">
        <v>26</v>
      </c>
      <c r="B77" s="2" t="s">
        <v>123</v>
      </c>
      <c r="C77" s="2" t="s">
        <v>33</v>
      </c>
      <c r="D77" s="2"/>
      <c r="E77" s="2"/>
      <c r="F77" s="2"/>
      <c r="G77" s="17" t="n">
        <v>45786</v>
      </c>
      <c r="H77" s="2"/>
      <c r="I77" s="55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25" t="s">
        <v>26</v>
      </c>
      <c r="B78" s="2" t="n">
        <v>4870</v>
      </c>
      <c r="C78" s="2" t="s">
        <v>31</v>
      </c>
      <c r="D78" s="2"/>
      <c r="E78" s="2"/>
      <c r="F78" s="2"/>
      <c r="G78" s="17" t="n">
        <v>45796</v>
      </c>
      <c r="H78" s="2"/>
      <c r="I78" s="20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25" t="s">
        <v>26</v>
      </c>
      <c r="B79" s="2" t="s">
        <v>22</v>
      </c>
      <c r="C79" s="2" t="s">
        <v>25</v>
      </c>
      <c r="D79" s="2"/>
      <c r="E79" s="2"/>
      <c r="F79" s="2"/>
      <c r="G79" s="17" t="n">
        <v>45793</v>
      </c>
      <c r="H79" s="2"/>
      <c r="I79" s="20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25" t="s">
        <v>26</v>
      </c>
      <c r="B80" s="2" t="s">
        <v>22</v>
      </c>
      <c r="C80" s="2" t="s">
        <v>23</v>
      </c>
      <c r="D80" s="2"/>
      <c r="E80" s="2"/>
      <c r="F80" s="2"/>
      <c r="G80" s="17" t="n">
        <v>45804</v>
      </c>
      <c r="H80" s="2"/>
      <c r="I80" s="20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25" t="s">
        <v>26</v>
      </c>
      <c r="B81" s="2" t="s">
        <v>22</v>
      </c>
      <c r="C81" s="2" t="s">
        <v>117</v>
      </c>
      <c r="D81" s="2"/>
      <c r="E81" s="2"/>
      <c r="F81" s="2"/>
      <c r="G81" s="17" t="n">
        <v>45805</v>
      </c>
      <c r="H81" s="2"/>
      <c r="I81" s="20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25" t="s">
        <v>26</v>
      </c>
      <c r="B82" s="2" t="s">
        <v>123</v>
      </c>
      <c r="C82" s="2" t="s">
        <v>33</v>
      </c>
      <c r="D82" s="2"/>
      <c r="E82" s="2"/>
      <c r="F82" s="2"/>
      <c r="G82" s="17" t="n">
        <v>45796</v>
      </c>
      <c r="H82" s="2"/>
      <c r="I82" s="55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25" t="s">
        <v>26</v>
      </c>
      <c r="B83" s="2" t="n">
        <v>4871</v>
      </c>
      <c r="C83" s="2" t="s">
        <v>112</v>
      </c>
      <c r="D83" s="2"/>
      <c r="E83" s="2"/>
      <c r="F83" s="2"/>
      <c r="G83" s="17" t="n">
        <v>45800</v>
      </c>
      <c r="H83" s="2"/>
      <c r="I83" s="54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25" t="s">
        <v>26</v>
      </c>
      <c r="B84" s="2" t="s">
        <v>22</v>
      </c>
      <c r="C84" s="2" t="s">
        <v>39</v>
      </c>
      <c r="D84" s="2"/>
      <c r="E84" s="2"/>
      <c r="F84" s="2"/>
      <c r="G84" s="17" t="n">
        <v>45800</v>
      </c>
      <c r="H84" s="2"/>
      <c r="I84" s="20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25" t="s">
        <v>26</v>
      </c>
      <c r="B85" s="2" t="n">
        <v>4872</v>
      </c>
      <c r="C85" s="2" t="s">
        <v>16</v>
      </c>
      <c r="D85" s="2" t="s">
        <v>55</v>
      </c>
      <c r="E85" s="2" t="s">
        <v>18</v>
      </c>
      <c r="F85" s="2"/>
      <c r="G85" s="17" t="n">
        <v>45805</v>
      </c>
      <c r="H85" s="2"/>
      <c r="I85" s="20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25" t="s">
        <v>26</v>
      </c>
      <c r="B86" s="2" t="s">
        <v>22</v>
      </c>
      <c r="C86" s="2" t="s">
        <v>25</v>
      </c>
      <c r="D86" s="2"/>
      <c r="E86" s="2"/>
      <c r="F86" s="2"/>
      <c r="G86" s="17" t="n">
        <v>45807</v>
      </c>
      <c r="H86" s="2"/>
      <c r="I86" s="20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25" t="s">
        <v>26</v>
      </c>
      <c r="B87" s="2" t="s">
        <v>22</v>
      </c>
      <c r="C87" s="2" t="s">
        <v>23</v>
      </c>
      <c r="D87" s="2"/>
      <c r="E87" s="2"/>
      <c r="F87" s="2"/>
      <c r="G87" s="17" t="n">
        <v>45807</v>
      </c>
      <c r="H87" s="2"/>
      <c r="I87" s="20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25" t="s">
        <v>26</v>
      </c>
      <c r="B88" s="2" t="s">
        <v>22</v>
      </c>
      <c r="C88" s="2" t="s">
        <v>117</v>
      </c>
      <c r="D88" s="2"/>
      <c r="E88" s="2"/>
      <c r="F88" s="2"/>
      <c r="G88" s="17" t="n">
        <v>45824</v>
      </c>
      <c r="H88" s="2"/>
      <c r="I88" s="20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25" t="s">
        <v>26</v>
      </c>
      <c r="B89" s="2" t="n">
        <v>4873</v>
      </c>
      <c r="C89" s="2" t="s">
        <v>42</v>
      </c>
      <c r="D89" s="2" t="s">
        <v>135</v>
      </c>
      <c r="E89" s="2"/>
      <c r="F89" s="2"/>
      <c r="G89" s="17" t="n">
        <v>45807</v>
      </c>
      <c r="H89" s="2"/>
      <c r="I89" s="20" t="n">
        <v>-1280</v>
      </c>
      <c r="J89" s="2"/>
      <c r="K89" s="11" t="n">
        <f aca="false">K88+I89</f>
        <v>84903.85</v>
      </c>
      <c r="S89" s="33" t="n">
        <f aca="false">I89</f>
        <v>-1280</v>
      </c>
    </row>
    <row r="90" customFormat="false" ht="15.75" hidden="false" customHeight="false" outlineLevel="0" collapsed="false">
      <c r="A90" s="25" t="s">
        <v>26</v>
      </c>
      <c r="B90" s="2" t="n">
        <v>4874</v>
      </c>
      <c r="C90" s="2" t="s">
        <v>68</v>
      </c>
      <c r="D90" s="2" t="s">
        <v>136</v>
      </c>
      <c r="E90" s="2"/>
      <c r="F90" s="2"/>
      <c r="G90" s="17" t="n">
        <v>45807</v>
      </c>
      <c r="H90" s="2"/>
      <c r="I90" s="20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54</v>
      </c>
    </row>
    <row r="91" customFormat="false" ht="15.75" hidden="false" customHeight="false" outlineLevel="0" collapsed="false">
      <c r="A91" s="25" t="s">
        <v>26</v>
      </c>
      <c r="B91" s="2" t="n">
        <v>4875</v>
      </c>
      <c r="C91" s="2" t="s">
        <v>121</v>
      </c>
      <c r="D91" s="2" t="s">
        <v>38</v>
      </c>
      <c r="E91" s="2"/>
      <c r="F91" s="2"/>
      <c r="G91" s="17" t="n">
        <v>45811</v>
      </c>
      <c r="H91" s="2"/>
      <c r="I91" s="20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25" t="s">
        <v>26</v>
      </c>
      <c r="B92" s="2" t="n">
        <v>4876</v>
      </c>
      <c r="C92" s="2" t="s">
        <v>137</v>
      </c>
      <c r="D92" s="2" t="s">
        <v>138</v>
      </c>
      <c r="E92" s="2"/>
      <c r="F92" s="2"/>
      <c r="G92" s="17" t="n">
        <v>45811</v>
      </c>
      <c r="H92" s="2"/>
      <c r="I92" s="20" t="n">
        <v>-135</v>
      </c>
      <c r="J92" s="2"/>
      <c r="K92" s="11" t="n">
        <f aca="false">K91+I92</f>
        <v>83522.06</v>
      </c>
      <c r="P92" s="33" t="n">
        <f aca="false">I92</f>
        <v>-135</v>
      </c>
    </row>
    <row r="93" customFormat="false" ht="15.75" hidden="false" customHeight="false" outlineLevel="0" collapsed="false">
      <c r="A93" s="25" t="s">
        <v>26</v>
      </c>
      <c r="B93" s="2" t="s">
        <v>22</v>
      </c>
      <c r="C93" s="2" t="s">
        <v>23</v>
      </c>
      <c r="D93" s="2"/>
      <c r="E93" s="2"/>
      <c r="F93" s="2"/>
      <c r="G93" s="17" t="n">
        <v>45814</v>
      </c>
      <c r="H93" s="2"/>
      <c r="I93" s="20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25" t="s">
        <v>26</v>
      </c>
      <c r="B94" s="2" t="s">
        <v>123</v>
      </c>
      <c r="C94" s="2" t="s">
        <v>33</v>
      </c>
      <c r="D94" s="2"/>
      <c r="E94" s="2"/>
      <c r="F94" s="2"/>
      <c r="G94" s="17" t="n">
        <v>45796</v>
      </c>
      <c r="H94" s="2"/>
      <c r="I94" s="55" t="n">
        <v>14940</v>
      </c>
      <c r="J94" s="2"/>
      <c r="K94" s="11" t="n">
        <f aca="false">K93+I94</f>
        <v>96894.02</v>
      </c>
      <c r="M94" s="32"/>
    </row>
    <row r="95" customFormat="false" ht="15.75" hidden="false" customHeight="false" outlineLevel="0" collapsed="false">
      <c r="A95" s="25" t="s">
        <v>26</v>
      </c>
      <c r="B95" s="2" t="s">
        <v>22</v>
      </c>
      <c r="C95" s="2" t="s">
        <v>29</v>
      </c>
      <c r="D95" s="2"/>
      <c r="E95" s="2"/>
      <c r="F95" s="2"/>
      <c r="G95" s="17" t="n">
        <v>45819</v>
      </c>
      <c r="H95" s="2"/>
      <c r="I95" s="20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25" t="s">
        <v>26</v>
      </c>
      <c r="B96" s="2" t="s">
        <v>22</v>
      </c>
      <c r="C96" s="2" t="s">
        <v>25</v>
      </c>
      <c r="D96" s="2"/>
      <c r="E96" s="2"/>
      <c r="F96" s="2"/>
      <c r="G96" s="17" t="n">
        <v>45821</v>
      </c>
      <c r="H96" s="2"/>
      <c r="I96" s="20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25" t="s">
        <v>26</v>
      </c>
      <c r="B97" s="2" t="s">
        <v>22</v>
      </c>
      <c r="C97" s="2" t="s">
        <v>23</v>
      </c>
      <c r="D97" s="2"/>
      <c r="E97" s="2"/>
      <c r="F97" s="2"/>
      <c r="G97" s="17" t="n">
        <v>45821</v>
      </c>
      <c r="H97" s="2"/>
      <c r="I97" s="20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25" t="s">
        <v>26</v>
      </c>
      <c r="B98" s="2" t="n">
        <v>4877</v>
      </c>
      <c r="C98" s="2" t="s">
        <v>20</v>
      </c>
      <c r="D98" s="2" t="s">
        <v>28</v>
      </c>
      <c r="E98" s="2"/>
      <c r="F98" s="2"/>
      <c r="G98" s="17" t="n">
        <v>45821</v>
      </c>
      <c r="H98" s="2"/>
      <c r="I98" s="20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25" t="s">
        <v>26</v>
      </c>
      <c r="B99" s="2" t="n">
        <v>4878</v>
      </c>
      <c r="C99" s="2" t="s">
        <v>139</v>
      </c>
      <c r="D99" s="2"/>
      <c r="E99" s="2"/>
      <c r="F99" s="2"/>
      <c r="G99" s="17" t="n">
        <v>45821</v>
      </c>
      <c r="H99" s="2"/>
      <c r="I99" s="20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25" t="s">
        <v>26</v>
      </c>
      <c r="B100" s="2" t="n">
        <v>4879</v>
      </c>
      <c r="C100" s="2" t="s">
        <v>119</v>
      </c>
      <c r="D100" s="2"/>
      <c r="E100" s="2"/>
      <c r="F100" s="2"/>
      <c r="G100" s="17" t="n">
        <v>45821</v>
      </c>
      <c r="H100" s="2"/>
      <c r="I100" s="20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25" t="s">
        <v>26</v>
      </c>
      <c r="B101" s="2" t="n">
        <v>4880</v>
      </c>
      <c r="C101" s="2" t="s">
        <v>46</v>
      </c>
      <c r="D101" s="2" t="s">
        <v>124</v>
      </c>
      <c r="E101" s="2"/>
      <c r="F101" s="2"/>
      <c r="G101" s="17" t="n">
        <v>45821</v>
      </c>
      <c r="H101" s="2"/>
      <c r="I101" s="20" t="n">
        <v>-2400</v>
      </c>
      <c r="J101" s="2"/>
      <c r="K101" s="11" t="n">
        <f aca="false">K100+I101</f>
        <v>77304.99</v>
      </c>
      <c r="R101" s="33" t="n">
        <f aca="false">I101</f>
        <v>-2400</v>
      </c>
    </row>
    <row r="102" customFormat="false" ht="15.75" hidden="false" customHeight="false" outlineLevel="0" collapsed="false">
      <c r="A102" s="25" t="s">
        <v>26</v>
      </c>
      <c r="B102" s="2" t="n">
        <v>4881</v>
      </c>
      <c r="C102" s="2" t="s">
        <v>119</v>
      </c>
      <c r="D102" s="2"/>
      <c r="E102" s="2"/>
      <c r="F102" s="2"/>
      <c r="G102" s="17" t="n">
        <v>45821</v>
      </c>
      <c r="H102" s="2"/>
      <c r="I102" s="20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25" t="s">
        <v>26</v>
      </c>
      <c r="B103" s="2" t="n">
        <v>4882</v>
      </c>
      <c r="C103" s="2" t="s">
        <v>31</v>
      </c>
      <c r="D103" s="2"/>
      <c r="E103" s="2"/>
      <c r="F103" s="2"/>
      <c r="G103" s="17" t="n">
        <v>45822</v>
      </c>
      <c r="H103" s="2"/>
      <c r="I103" s="20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25" t="s">
        <v>15</v>
      </c>
      <c r="B104" s="2" t="s">
        <v>22</v>
      </c>
      <c r="C104" s="2" t="s">
        <v>39</v>
      </c>
      <c r="D104" s="2"/>
      <c r="E104" s="2"/>
      <c r="F104" s="2"/>
      <c r="G104" s="17" t="n">
        <v>45828</v>
      </c>
      <c r="H104" s="2"/>
      <c r="I104" s="20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15</v>
      </c>
      <c r="B105" s="2" t="n">
        <v>4883</v>
      </c>
      <c r="C105" s="2" t="s">
        <v>16</v>
      </c>
      <c r="D105" s="2" t="s">
        <v>56</v>
      </c>
      <c r="E105" s="2" t="s">
        <v>18</v>
      </c>
      <c r="F105" s="2"/>
      <c r="G105" s="17" t="n">
        <v>45835</v>
      </c>
      <c r="H105" s="2"/>
      <c r="I105" s="20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25" t="s">
        <v>15</v>
      </c>
      <c r="B106" s="2" t="s">
        <v>22</v>
      </c>
      <c r="C106" s="2" t="s">
        <v>25</v>
      </c>
      <c r="D106" s="2"/>
      <c r="E106" s="2"/>
      <c r="F106" s="2"/>
      <c r="G106" s="17" t="n">
        <v>45835</v>
      </c>
      <c r="H106" s="2"/>
      <c r="I106" s="20" t="n">
        <v>-5846.38</v>
      </c>
      <c r="J106" s="2"/>
      <c r="K106" s="11" t="n">
        <f aca="false">K105+I106</f>
        <v>68982.66</v>
      </c>
      <c r="M106" s="33"/>
    </row>
    <row r="107" customFormat="false" ht="15.75" hidden="false" customHeight="false" outlineLevel="0" collapsed="false">
      <c r="A107" s="25" t="s">
        <v>15</v>
      </c>
      <c r="B107" s="2" t="s">
        <v>22</v>
      </c>
      <c r="C107" s="2" t="s">
        <v>23</v>
      </c>
      <c r="D107" s="2"/>
      <c r="E107" s="2"/>
      <c r="F107" s="2"/>
      <c r="G107" s="17" t="n">
        <v>45835</v>
      </c>
      <c r="H107" s="2"/>
      <c r="I107" s="20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5.75" hidden="false" customHeight="false" outlineLevel="0" collapsed="false">
      <c r="A108" s="25" t="s">
        <v>15</v>
      </c>
      <c r="B108" s="2" t="s">
        <v>123</v>
      </c>
      <c r="C108" s="2" t="s">
        <v>33</v>
      </c>
      <c r="D108" s="2"/>
      <c r="E108" s="2"/>
      <c r="F108" s="2"/>
      <c r="G108" s="17" t="n">
        <v>45835</v>
      </c>
      <c r="H108" s="2"/>
      <c r="I108" s="23" t="n">
        <v>2200</v>
      </c>
      <c r="J108" s="25"/>
      <c r="K108" s="11" t="n">
        <f aca="false">K107+I108</f>
        <v>69601.76</v>
      </c>
      <c r="M108" s="16" t="n">
        <f aca="false">SUMIF(I91:I108, "&lt;0")</f>
        <v>-31612.84</v>
      </c>
      <c r="N108" s="1" t="s">
        <v>55</v>
      </c>
    </row>
    <row r="109" customFormat="false" ht="15.75" hidden="false" customHeight="false" outlineLevel="0" collapsed="false">
      <c r="A109" s="25" t="s">
        <v>15</v>
      </c>
      <c r="B109" s="2"/>
      <c r="C109" s="2" t="s">
        <v>140</v>
      </c>
      <c r="D109" s="2"/>
      <c r="E109" s="2"/>
      <c r="F109" s="2"/>
      <c r="G109" s="17" t="n">
        <v>45845</v>
      </c>
      <c r="H109" s="2"/>
      <c r="I109" s="54" t="n">
        <v>-273.69</v>
      </c>
      <c r="J109" s="25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15</v>
      </c>
      <c r="B110" s="2" t="n">
        <v>4884</v>
      </c>
      <c r="C110" s="34" t="s">
        <v>35</v>
      </c>
      <c r="D110" s="2" t="s">
        <v>141</v>
      </c>
      <c r="E110" s="2"/>
      <c r="F110" s="2"/>
      <c r="G110" s="34" t="n">
        <v>45848</v>
      </c>
      <c r="H110" s="2"/>
      <c r="I110" s="54" t="n">
        <v>-495</v>
      </c>
      <c r="J110" s="25"/>
      <c r="K110" s="11" t="n">
        <f aca="false">K109+I110</f>
        <v>68833.07</v>
      </c>
      <c r="P110" s="33" t="n">
        <f aca="false">I110</f>
        <v>-495</v>
      </c>
    </row>
    <row r="111" customFormat="false" ht="15.75" hidden="false" customHeight="false" outlineLevel="0" collapsed="false">
      <c r="A111" s="2" t="s">
        <v>15</v>
      </c>
      <c r="B111" s="2" t="n">
        <v>4885</v>
      </c>
      <c r="C111" s="2" t="s">
        <v>119</v>
      </c>
      <c r="D111" s="2"/>
      <c r="E111" s="2"/>
      <c r="F111" s="2"/>
      <c r="G111" s="34" t="n">
        <v>45848</v>
      </c>
      <c r="H111" s="2"/>
      <c r="I111" s="54" t="n">
        <v>0</v>
      </c>
      <c r="J111" s="25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15</v>
      </c>
      <c r="B112" s="2" t="n">
        <v>4886</v>
      </c>
      <c r="C112" s="2" t="s">
        <v>20</v>
      </c>
      <c r="D112" s="2" t="s">
        <v>28</v>
      </c>
      <c r="E112" s="2"/>
      <c r="F112" s="2"/>
      <c r="G112" s="17" t="n">
        <v>45851</v>
      </c>
      <c r="H112" s="2"/>
      <c r="I112" s="20" t="n">
        <v>-51.43</v>
      </c>
      <c r="J112" s="25"/>
      <c r="K112" s="11" t="n">
        <f aca="false">K111+I112</f>
        <v>68781.64</v>
      </c>
    </row>
    <row r="113" customFormat="false" ht="15.75" hidden="false" customHeight="false" outlineLevel="0" collapsed="false">
      <c r="A113" s="25" t="s">
        <v>15</v>
      </c>
      <c r="B113" s="2" t="s">
        <v>22</v>
      </c>
      <c r="C113" s="2" t="s">
        <v>25</v>
      </c>
      <c r="D113" s="2"/>
      <c r="E113" s="2"/>
      <c r="F113" s="2"/>
      <c r="G113" s="17" t="n">
        <v>45849</v>
      </c>
      <c r="H113" s="2"/>
      <c r="I113" s="20" t="n">
        <v>-5811.46</v>
      </c>
      <c r="J113" s="25"/>
      <c r="K113" s="11" t="n">
        <f aca="false">K112+I113</f>
        <v>62970.18</v>
      </c>
    </row>
    <row r="114" customFormat="false" ht="15.75" hidden="false" customHeight="false" outlineLevel="0" collapsed="false">
      <c r="A114" s="25" t="s">
        <v>15</v>
      </c>
      <c r="B114" s="2" t="s">
        <v>22</v>
      </c>
      <c r="C114" s="2" t="s">
        <v>23</v>
      </c>
      <c r="D114" s="2"/>
      <c r="E114" s="2"/>
      <c r="F114" s="2"/>
      <c r="G114" s="17" t="n">
        <v>45849</v>
      </c>
      <c r="H114" s="2"/>
      <c r="I114" s="20" t="n">
        <v>-1568.04</v>
      </c>
      <c r="J114" s="25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15</v>
      </c>
      <c r="B115" s="2" t="s">
        <v>22</v>
      </c>
      <c r="C115" s="2" t="s">
        <v>29</v>
      </c>
      <c r="D115" s="2"/>
      <c r="E115" s="2"/>
      <c r="F115" s="2"/>
      <c r="G115" s="17" t="n">
        <v>45849</v>
      </c>
      <c r="H115" s="2"/>
      <c r="I115" s="20" t="n">
        <v>-728.34</v>
      </c>
      <c r="J115" s="25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15</v>
      </c>
      <c r="B116" s="2" t="s">
        <v>123</v>
      </c>
      <c r="C116" s="2" t="s">
        <v>33</v>
      </c>
      <c r="D116" s="2"/>
      <c r="E116" s="2"/>
      <c r="F116" s="2"/>
      <c r="G116" s="17" t="n">
        <v>45849</v>
      </c>
      <c r="H116" s="2"/>
      <c r="I116" s="23" t="n">
        <v>35450</v>
      </c>
      <c r="J116" s="25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15</v>
      </c>
      <c r="B117" s="2" t="n">
        <v>4887</v>
      </c>
      <c r="C117" s="2" t="s">
        <v>31</v>
      </c>
      <c r="D117" s="2"/>
      <c r="E117" s="2"/>
      <c r="F117" s="2"/>
      <c r="G117" s="17" t="n">
        <v>45849</v>
      </c>
      <c r="H117" s="2"/>
      <c r="I117" s="20" t="n">
        <v>-109.94</v>
      </c>
      <c r="J117" s="25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15</v>
      </c>
      <c r="B118" s="2" t="n">
        <v>4888</v>
      </c>
      <c r="C118" s="2" t="s">
        <v>142</v>
      </c>
      <c r="D118" s="2" t="s">
        <v>143</v>
      </c>
      <c r="E118" s="2"/>
      <c r="F118" s="2"/>
      <c r="G118" s="17" t="n">
        <v>45855</v>
      </c>
      <c r="H118" s="2"/>
      <c r="I118" s="20" t="n">
        <v>-700</v>
      </c>
      <c r="J118" s="25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15</v>
      </c>
      <c r="B119" s="2" t="s">
        <v>22</v>
      </c>
      <c r="C119" s="2" t="s">
        <v>25</v>
      </c>
      <c r="D119" s="2"/>
      <c r="E119" s="2"/>
      <c r="F119" s="2"/>
      <c r="G119" s="17" t="n">
        <v>45863</v>
      </c>
      <c r="H119" s="2"/>
      <c r="I119" s="20" t="n">
        <v>-5940.08</v>
      </c>
      <c r="J119" s="25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15</v>
      </c>
      <c r="B120" s="2" t="s">
        <v>22</v>
      </c>
      <c r="C120" s="2" t="s">
        <v>118</v>
      </c>
      <c r="D120" s="2"/>
      <c r="E120" s="2"/>
      <c r="F120" s="2"/>
      <c r="G120" s="17" t="n">
        <v>45873</v>
      </c>
      <c r="H120" s="2"/>
      <c r="I120" s="20" t="n">
        <v>-43.83</v>
      </c>
      <c r="J120" s="25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15</v>
      </c>
      <c r="B121" s="2" t="n">
        <v>4889</v>
      </c>
      <c r="C121" s="2" t="s">
        <v>142</v>
      </c>
      <c r="D121" s="2" t="s">
        <v>141</v>
      </c>
      <c r="E121" s="2"/>
      <c r="F121" s="2"/>
      <c r="G121" s="17" t="n">
        <v>45863</v>
      </c>
      <c r="H121" s="2"/>
      <c r="I121" s="20" t="n">
        <v>-350</v>
      </c>
      <c r="J121" s="25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15</v>
      </c>
      <c r="B122" s="2" t="s">
        <v>22</v>
      </c>
      <c r="C122" s="2" t="s">
        <v>39</v>
      </c>
      <c r="D122" s="2"/>
      <c r="E122" s="2"/>
      <c r="F122" s="2"/>
      <c r="G122" s="17" t="n">
        <v>45863</v>
      </c>
      <c r="H122" s="2"/>
      <c r="I122" s="20" t="n">
        <v>-1310.03</v>
      </c>
      <c r="J122" s="25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15</v>
      </c>
      <c r="B123" s="2"/>
      <c r="C123" s="2" t="s">
        <v>33</v>
      </c>
      <c r="D123" s="2"/>
      <c r="E123" s="2"/>
      <c r="F123" s="2"/>
      <c r="G123" s="17" t="n">
        <v>45863</v>
      </c>
      <c r="H123" s="2"/>
      <c r="I123" s="23" t="n">
        <v>28262.71</v>
      </c>
      <c r="J123" s="25"/>
      <c r="K123" s="11" t="n">
        <f aca="false">K122+I123</f>
        <v>115932.63</v>
      </c>
    </row>
    <row r="124" customFormat="false" ht="15.75" hidden="false" customHeight="false" outlineLevel="0" collapsed="false">
      <c r="A124" s="37" t="s">
        <v>15</v>
      </c>
      <c r="B124" s="2" t="n">
        <v>4890</v>
      </c>
      <c r="C124" s="2" t="s">
        <v>16</v>
      </c>
      <c r="D124" s="2" t="s">
        <v>57</v>
      </c>
      <c r="E124" s="2" t="s">
        <v>18</v>
      </c>
      <c r="F124" s="2"/>
      <c r="G124" s="17" t="n">
        <v>45863</v>
      </c>
      <c r="H124" s="2"/>
      <c r="I124" s="20" t="n">
        <v>-500</v>
      </c>
      <c r="J124" s="25"/>
      <c r="K124" s="11" t="n">
        <f aca="false">K123+I124</f>
        <v>115432.63</v>
      </c>
      <c r="M124" s="16" t="n">
        <f aca="false">SUMIF(I109:I124, "&lt;0")</f>
        <v>-17881.84</v>
      </c>
      <c r="N124" s="1" t="s">
        <v>56</v>
      </c>
    </row>
    <row r="125" customFormat="false" ht="15.75" hidden="false" customHeight="false" outlineLevel="0" collapsed="false">
      <c r="A125" s="2" t="s">
        <v>15</v>
      </c>
      <c r="B125" s="2"/>
      <c r="C125" s="2" t="s">
        <v>144</v>
      </c>
      <c r="D125" s="2"/>
      <c r="E125" s="2"/>
      <c r="F125" s="2"/>
      <c r="G125" s="17" t="n">
        <v>45873</v>
      </c>
      <c r="H125" s="2"/>
      <c r="I125" s="20" t="n">
        <v>-5</v>
      </c>
      <c r="J125" s="25"/>
      <c r="K125" s="11" t="n">
        <f aca="false">K124+I125</f>
        <v>115427.63</v>
      </c>
      <c r="M125" s="32"/>
    </row>
    <row r="126" customFormat="false" ht="15.75" hidden="false" customHeight="false" outlineLevel="0" collapsed="false">
      <c r="A126" s="2" t="s">
        <v>15</v>
      </c>
      <c r="B126" s="2" t="n">
        <f aca="false">B124+1</f>
        <v>4891</v>
      </c>
      <c r="C126" s="2" t="s">
        <v>145</v>
      </c>
      <c r="D126" s="2"/>
      <c r="E126" s="2"/>
      <c r="F126" s="2"/>
      <c r="G126" s="17" t="n">
        <v>45876</v>
      </c>
      <c r="H126" s="2"/>
      <c r="I126" s="54" t="n">
        <v>-5000</v>
      </c>
      <c r="J126" s="25"/>
      <c r="K126" s="11" t="n">
        <f aca="false">K125+I126</f>
        <v>110427.63</v>
      </c>
      <c r="M126" s="33"/>
    </row>
    <row r="127" customFormat="false" ht="15.75" hidden="false" customHeight="false" outlineLevel="0" collapsed="false">
      <c r="A127" s="2" t="s">
        <v>15</v>
      </c>
      <c r="B127" s="2" t="n">
        <f aca="false">B126+1</f>
        <v>4892</v>
      </c>
      <c r="C127" s="2" t="s">
        <v>35</v>
      </c>
      <c r="D127" s="2" t="s">
        <v>146</v>
      </c>
      <c r="E127" s="2"/>
      <c r="F127" s="2"/>
      <c r="G127" s="17" t="n">
        <v>45876</v>
      </c>
      <c r="H127" s="2"/>
      <c r="I127" s="54" t="n">
        <v>-315</v>
      </c>
      <c r="J127" s="25"/>
      <c r="K127" s="11" t="n">
        <f aca="false">K126+I127</f>
        <v>110112.63</v>
      </c>
      <c r="M127" s="33"/>
      <c r="P127" s="33" t="n">
        <f aca="false">I127</f>
        <v>-315</v>
      </c>
    </row>
    <row r="128" customFormat="false" ht="15.75" hidden="false" customHeight="false" outlineLevel="0" collapsed="false">
      <c r="A128" s="2" t="s">
        <v>15</v>
      </c>
      <c r="B128" s="2" t="n">
        <f aca="false">B127+1</f>
        <v>4893</v>
      </c>
      <c r="C128" s="2" t="s">
        <v>20</v>
      </c>
      <c r="D128" s="2" t="s">
        <v>28</v>
      </c>
      <c r="E128" s="2"/>
      <c r="F128" s="2"/>
      <c r="G128" s="17" t="n">
        <v>45876</v>
      </c>
      <c r="H128" s="2"/>
      <c r="I128" s="56" t="n">
        <v>-53.95</v>
      </c>
      <c r="J128" s="25"/>
      <c r="K128" s="11" t="n">
        <f aca="false">K127+I128</f>
        <v>110058.68</v>
      </c>
      <c r="M128" s="33"/>
    </row>
    <row r="129" customFormat="false" ht="15.75" hidden="false" customHeight="false" outlineLevel="0" collapsed="false">
      <c r="A129" s="2" t="s">
        <v>15</v>
      </c>
      <c r="B129" s="2" t="s">
        <v>22</v>
      </c>
      <c r="C129" s="2" t="s">
        <v>25</v>
      </c>
      <c r="D129" s="2"/>
      <c r="E129" s="2"/>
      <c r="F129" s="2"/>
      <c r="G129" s="17" t="n">
        <v>45877</v>
      </c>
      <c r="H129" s="2"/>
      <c r="I129" s="20" t="n">
        <v>-5940.05</v>
      </c>
      <c r="J129" s="25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15</v>
      </c>
      <c r="B130" s="2" t="s">
        <v>22</v>
      </c>
      <c r="C130" s="2" t="s">
        <v>23</v>
      </c>
      <c r="D130" s="2"/>
      <c r="E130" s="2"/>
      <c r="F130" s="2"/>
      <c r="G130" s="17" t="n">
        <v>45877</v>
      </c>
      <c r="H130" s="2"/>
      <c r="I130" s="20" t="n">
        <v>-1566.04</v>
      </c>
      <c r="J130" s="25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15</v>
      </c>
      <c r="B131" s="2" t="s">
        <v>22</v>
      </c>
      <c r="C131" s="2" t="s">
        <v>24</v>
      </c>
      <c r="D131" s="2"/>
      <c r="E131" s="2"/>
      <c r="F131" s="2"/>
      <c r="G131" s="17" t="n">
        <v>45884</v>
      </c>
      <c r="H131" s="2"/>
      <c r="I131" s="20" t="n">
        <v>-283.04</v>
      </c>
      <c r="J131" s="25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15</v>
      </c>
      <c r="B132" s="2" t="s">
        <v>22</v>
      </c>
      <c r="C132" s="2" t="s">
        <v>29</v>
      </c>
      <c r="D132" s="2"/>
      <c r="E132" s="2"/>
      <c r="F132" s="2"/>
      <c r="G132" s="17" t="n">
        <v>45880</v>
      </c>
      <c r="H132" s="2"/>
      <c r="I132" s="20" t="n">
        <v>-728.34</v>
      </c>
      <c r="J132" s="25"/>
      <c r="K132" s="11" t="n">
        <f aca="false">K131+I132</f>
        <v>101541.21</v>
      </c>
    </row>
    <row r="133" customFormat="false" ht="15.75" hidden="false" customHeight="false" outlineLevel="0" collapsed="false">
      <c r="A133" s="37" t="s">
        <v>15</v>
      </c>
      <c r="B133" s="2" t="n">
        <v>4894</v>
      </c>
      <c r="C133" s="2" t="s">
        <v>31</v>
      </c>
      <c r="D133" s="2"/>
      <c r="E133" s="2"/>
      <c r="F133" s="2"/>
      <c r="G133" s="17" t="n">
        <v>45884</v>
      </c>
      <c r="H133" s="2"/>
      <c r="I133" s="20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37" t="s">
        <v>15</v>
      </c>
      <c r="B134" s="2" t="n">
        <v>4895</v>
      </c>
      <c r="C134" s="2" t="s">
        <v>42</v>
      </c>
      <c r="D134" s="2" t="s">
        <v>147</v>
      </c>
      <c r="E134" s="2"/>
      <c r="F134" s="2"/>
      <c r="G134" s="17" t="n">
        <v>45884</v>
      </c>
      <c r="H134" s="2"/>
      <c r="I134" s="54" t="n">
        <v>-1520</v>
      </c>
      <c r="K134" s="11" t="n">
        <f aca="false">K133+I134</f>
        <v>99911.28</v>
      </c>
      <c r="S134" s="33" t="n">
        <f aca="false">I134</f>
        <v>-1520</v>
      </c>
    </row>
    <row r="135" customFormat="false" ht="15.75" hidden="false" customHeight="false" outlineLevel="0" collapsed="false">
      <c r="A135" s="37" t="s">
        <v>15</v>
      </c>
      <c r="B135" s="2" t="n">
        <v>4896</v>
      </c>
      <c r="C135" s="2" t="s">
        <v>148</v>
      </c>
      <c r="D135" s="2" t="s">
        <v>149</v>
      </c>
      <c r="E135" s="2"/>
      <c r="F135" s="2"/>
      <c r="G135" s="17" t="n">
        <v>45884</v>
      </c>
      <c r="H135" s="2"/>
      <c r="I135" s="20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15</v>
      </c>
      <c r="B136" s="2" t="s">
        <v>22</v>
      </c>
      <c r="C136" s="2" t="s">
        <v>23</v>
      </c>
      <c r="D136" s="2"/>
      <c r="E136" s="2"/>
      <c r="F136" s="2"/>
      <c r="G136" s="17" t="n">
        <v>45884</v>
      </c>
      <c r="H136" s="2"/>
      <c r="I136" s="20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32" t="n">
        <f aca="false">100430.41-L136</f>
        <v>0</v>
      </c>
    </row>
    <row r="137" customFormat="false" ht="15.75" hidden="false" customHeight="false" outlineLevel="0" collapsed="false">
      <c r="A137" s="37" t="s">
        <v>15</v>
      </c>
      <c r="B137" s="2" t="s">
        <v>22</v>
      </c>
      <c r="C137" s="2" t="s">
        <v>25</v>
      </c>
      <c r="D137" s="2"/>
      <c r="E137" s="2"/>
      <c r="F137" s="2"/>
      <c r="G137" s="17" t="n">
        <v>45891</v>
      </c>
      <c r="H137" s="2"/>
      <c r="I137" s="20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37" t="s">
        <v>15</v>
      </c>
      <c r="B138" s="2" t="s">
        <v>22</v>
      </c>
      <c r="C138" s="2" t="s">
        <v>23</v>
      </c>
      <c r="D138" s="2"/>
      <c r="E138" s="2"/>
      <c r="F138" s="2"/>
      <c r="G138" s="17" t="n">
        <v>45916</v>
      </c>
      <c r="H138" s="2"/>
      <c r="I138" s="20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37" t="s">
        <v>15</v>
      </c>
      <c r="B139" s="2" t="s">
        <v>22</v>
      </c>
      <c r="C139" s="2" t="s">
        <v>39</v>
      </c>
      <c r="D139" s="2"/>
      <c r="E139" s="2"/>
      <c r="F139" s="2"/>
      <c r="G139" s="17" t="n">
        <v>45891</v>
      </c>
      <c r="H139" s="2"/>
      <c r="I139" s="20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37" t="s">
        <v>15</v>
      </c>
      <c r="B140" s="2" t="s">
        <v>123</v>
      </c>
      <c r="C140" s="2" t="s">
        <v>150</v>
      </c>
      <c r="D140" s="2" t="s">
        <v>151</v>
      </c>
      <c r="E140" s="2"/>
      <c r="F140" s="2"/>
      <c r="G140" s="17" t="n">
        <v>45891</v>
      </c>
      <c r="H140" s="2"/>
      <c r="I140" s="23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37" t="s">
        <v>15</v>
      </c>
      <c r="B141" s="2" t="s">
        <v>123</v>
      </c>
      <c r="C141" s="2" t="s">
        <v>33</v>
      </c>
      <c r="D141" s="2"/>
      <c r="E141" s="2"/>
      <c r="F141" s="2"/>
      <c r="G141" s="17" t="n">
        <v>45891</v>
      </c>
      <c r="H141" s="2"/>
      <c r="I141" s="23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37" t="s">
        <v>26</v>
      </c>
      <c r="B142" s="2" t="n">
        <v>4897</v>
      </c>
      <c r="C142" s="2" t="s">
        <v>16</v>
      </c>
      <c r="D142" s="2" t="s">
        <v>152</v>
      </c>
      <c r="E142" s="2" t="s">
        <v>18</v>
      </c>
      <c r="F142" s="2"/>
      <c r="G142" s="17" t="n">
        <v>45898</v>
      </c>
      <c r="H142" s="2"/>
      <c r="I142" s="20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57</v>
      </c>
    </row>
    <row r="143" customFormat="false" ht="15.75" hidden="false" customHeight="false" outlineLevel="0" collapsed="false">
      <c r="A143" s="37" t="s">
        <v>15</v>
      </c>
      <c r="B143" s="2" t="s">
        <v>22</v>
      </c>
      <c r="C143" s="2" t="s">
        <v>25</v>
      </c>
      <c r="D143" s="2"/>
      <c r="E143" s="2"/>
      <c r="F143" s="2"/>
      <c r="G143" s="17" t="n">
        <v>45905</v>
      </c>
      <c r="H143" s="2"/>
      <c r="I143" s="20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33"/>
    </row>
    <row r="144" customFormat="false" ht="15.75" hidden="false" customHeight="false" outlineLevel="0" collapsed="false">
      <c r="A144" s="37" t="s">
        <v>15</v>
      </c>
      <c r="B144" s="2" t="s">
        <v>22</v>
      </c>
      <c r="C144" s="2" t="s">
        <v>23</v>
      </c>
      <c r="D144" s="2"/>
      <c r="E144" s="2"/>
      <c r="F144" s="2"/>
      <c r="G144" s="17" t="n">
        <v>45916</v>
      </c>
      <c r="H144" s="2"/>
      <c r="I144" s="20" t="n">
        <v>-1608.86</v>
      </c>
      <c r="K144" s="11" t="n">
        <f aca="false">K143+I144</f>
        <v>153215.16</v>
      </c>
      <c r="M144" s="33"/>
    </row>
    <row r="145" customFormat="false" ht="15.75" hidden="false" customHeight="false" outlineLevel="0" collapsed="false">
      <c r="A145" s="37" t="s">
        <v>15</v>
      </c>
      <c r="B145" s="2" t="n">
        <v>4898</v>
      </c>
      <c r="C145" s="2" t="s">
        <v>153</v>
      </c>
      <c r="D145" s="2" t="s">
        <v>154</v>
      </c>
      <c r="E145" s="2"/>
      <c r="F145" s="2"/>
      <c r="G145" s="17" t="n">
        <v>45905</v>
      </c>
      <c r="I145" s="20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37" t="s">
        <v>15</v>
      </c>
      <c r="B146" s="2" t="n">
        <v>4899</v>
      </c>
      <c r="C146" s="2" t="s">
        <v>42</v>
      </c>
      <c r="D146" s="2" t="s">
        <v>155</v>
      </c>
      <c r="E146" s="2"/>
      <c r="F146" s="2"/>
      <c r="G146" s="17" t="n">
        <v>45908</v>
      </c>
      <c r="H146" s="2"/>
      <c r="I146" s="20" t="n">
        <v>-960</v>
      </c>
      <c r="K146" s="11" t="n">
        <f aca="false">K145+I146</f>
        <v>132748.16</v>
      </c>
      <c r="M146" s="11"/>
      <c r="S146" s="33" t="n">
        <f aca="false">I146</f>
        <v>-960</v>
      </c>
    </row>
    <row r="147" customFormat="false" ht="15.75" hidden="false" customHeight="false" outlineLevel="0" collapsed="false">
      <c r="A147" s="37" t="s">
        <v>15</v>
      </c>
      <c r="B147" s="2" t="n">
        <v>4900</v>
      </c>
      <c r="C147" s="2" t="s">
        <v>20</v>
      </c>
      <c r="D147" s="2" t="s">
        <v>28</v>
      </c>
      <c r="E147" s="2"/>
      <c r="F147" s="2"/>
      <c r="G147" s="17" t="n">
        <v>45915</v>
      </c>
      <c r="H147" s="2"/>
      <c r="I147" s="20" t="n">
        <v>-53.95</v>
      </c>
      <c r="K147" s="11" t="n">
        <f aca="false">K146+I147</f>
        <v>132694.21</v>
      </c>
      <c r="M147" s="35"/>
    </row>
    <row r="148" customFormat="false" ht="15.75" hidden="false" customHeight="false" outlineLevel="0" collapsed="false">
      <c r="A148" s="37" t="s">
        <v>15</v>
      </c>
      <c r="B148" s="2" t="s">
        <v>22</v>
      </c>
      <c r="C148" s="2" t="s">
        <v>29</v>
      </c>
      <c r="D148" s="2"/>
      <c r="E148" s="2"/>
      <c r="F148" s="2"/>
      <c r="G148" s="17" t="n">
        <v>45911</v>
      </c>
      <c r="H148" s="2"/>
      <c r="I148" s="20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37" t="s">
        <v>26</v>
      </c>
      <c r="B149" s="2" t="n">
        <v>4901</v>
      </c>
      <c r="C149" s="2" t="s">
        <v>31</v>
      </c>
      <c r="D149" s="2"/>
      <c r="E149" s="2"/>
      <c r="F149" s="2"/>
      <c r="G149" s="17" t="n">
        <v>45919</v>
      </c>
      <c r="H149" s="2"/>
      <c r="I149" s="20" t="n">
        <v>-109.93</v>
      </c>
      <c r="K149" s="11" t="n">
        <f aca="false">K148+I149</f>
        <v>131855.94</v>
      </c>
      <c r="M149" s="35"/>
    </row>
    <row r="150" customFormat="false" ht="15.75" hidden="false" customHeight="false" outlineLevel="0" collapsed="false">
      <c r="A150" s="37" t="s">
        <v>26</v>
      </c>
      <c r="B150" s="2" t="s">
        <v>22</v>
      </c>
      <c r="C150" s="2" t="s">
        <v>25</v>
      </c>
      <c r="D150" s="2"/>
      <c r="E150" s="2"/>
      <c r="F150" s="2"/>
      <c r="G150" s="17" t="n">
        <v>45919</v>
      </c>
      <c r="H150" s="2"/>
      <c r="I150" s="20" t="n">
        <v>-6080.71</v>
      </c>
      <c r="K150" s="11" t="n">
        <f aca="false">K149+I150</f>
        <v>125775.23</v>
      </c>
      <c r="M150" s="35"/>
    </row>
    <row r="151" customFormat="false" ht="15.75" hidden="false" customHeight="false" outlineLevel="0" collapsed="false">
      <c r="A151" s="37" t="s">
        <v>26</v>
      </c>
      <c r="B151" s="2" t="s">
        <v>22</v>
      </c>
      <c r="C151" s="2" t="s">
        <v>23</v>
      </c>
      <c r="D151" s="2"/>
      <c r="E151" s="2"/>
      <c r="F151" s="2"/>
      <c r="G151" s="17" t="n">
        <v>45930</v>
      </c>
      <c r="H151" s="2"/>
      <c r="I151" s="20" t="n">
        <v>-1586.04</v>
      </c>
      <c r="K151" s="11" t="n">
        <f aca="false">K150+I151</f>
        <v>124189.19</v>
      </c>
      <c r="M151" s="35"/>
    </row>
    <row r="152" customFormat="false" ht="15.75" hidden="false" customHeight="false" outlineLevel="0" collapsed="false">
      <c r="A152" s="37" t="s">
        <v>26</v>
      </c>
      <c r="B152" s="2" t="s">
        <v>22</v>
      </c>
      <c r="C152" s="2" t="s">
        <v>24</v>
      </c>
      <c r="D152" s="2"/>
      <c r="E152" s="2"/>
      <c r="F152" s="2"/>
      <c r="G152" s="17" t="n">
        <v>45919</v>
      </c>
      <c r="H152" s="2"/>
      <c r="I152" s="20" t="n">
        <v>-287.6</v>
      </c>
      <c r="K152" s="11" t="n">
        <f aca="false">K151+I152</f>
        <v>123901.59</v>
      </c>
      <c r="M152" s="35"/>
    </row>
    <row r="153" customFormat="false" ht="15.75" hidden="false" customHeight="false" outlineLevel="0" collapsed="false">
      <c r="A153" s="37" t="s">
        <v>26</v>
      </c>
      <c r="B153" s="37" t="n">
        <v>4902</v>
      </c>
      <c r="C153" s="2" t="s">
        <v>35</v>
      </c>
      <c r="D153" s="2" t="s">
        <v>146</v>
      </c>
      <c r="E153" s="2"/>
      <c r="F153" s="2"/>
      <c r="G153" s="17" t="n">
        <v>45919</v>
      </c>
      <c r="H153" s="2"/>
      <c r="I153" s="20" t="n">
        <v>-90</v>
      </c>
      <c r="K153" s="11" t="n">
        <f aca="false">K152+I153</f>
        <v>123811.59</v>
      </c>
      <c r="M153" s="35"/>
      <c r="P153" s="33" t="n">
        <f aca="false">I153</f>
        <v>-90</v>
      </c>
    </row>
    <row r="154" customFormat="false" ht="15.75" hidden="false" customHeight="false" outlineLevel="0" collapsed="false">
      <c r="A154" s="37" t="s">
        <v>26</v>
      </c>
      <c r="B154" s="2" t="s">
        <v>22</v>
      </c>
      <c r="C154" s="2" t="s">
        <v>39</v>
      </c>
      <c r="D154" s="2"/>
      <c r="E154" s="2"/>
      <c r="F154" s="2"/>
      <c r="G154" s="17" t="n">
        <v>45919</v>
      </c>
      <c r="H154" s="2"/>
      <c r="I154" s="20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35"/>
      <c r="P154" s="33"/>
    </row>
    <row r="155" customFormat="false" ht="15.75" hidden="false" customHeight="false" outlineLevel="0" collapsed="false">
      <c r="A155" s="37" t="s">
        <v>26</v>
      </c>
      <c r="B155" s="2" t="s">
        <v>123</v>
      </c>
      <c r="C155" s="2" t="s">
        <v>33</v>
      </c>
      <c r="D155" s="2"/>
      <c r="E155" s="2"/>
      <c r="F155" s="2"/>
      <c r="G155" s="17" t="n">
        <v>45919</v>
      </c>
      <c r="H155" s="2"/>
      <c r="I155" s="23" t="n">
        <v>5200</v>
      </c>
      <c r="K155" s="11" t="n">
        <f aca="false">K154+I155</f>
        <v>127616.76</v>
      </c>
      <c r="M155" s="35"/>
    </row>
    <row r="156" customFormat="false" ht="15.75" hidden="false" customHeight="false" outlineLevel="0" collapsed="false">
      <c r="A156" s="37" t="s">
        <v>15</v>
      </c>
      <c r="B156" s="2" t="n">
        <v>4910</v>
      </c>
      <c r="C156" s="2" t="s">
        <v>156</v>
      </c>
      <c r="D156" s="2" t="s">
        <v>157</v>
      </c>
      <c r="E156" s="2"/>
      <c r="F156" s="2"/>
      <c r="G156" s="17" t="n">
        <v>45925</v>
      </c>
      <c r="H156" s="2"/>
      <c r="I156" s="20" t="n">
        <v>-125</v>
      </c>
      <c r="K156" s="11" t="n">
        <f aca="false">K155+I156</f>
        <v>127491.76</v>
      </c>
      <c r="M156" s="35"/>
    </row>
    <row r="157" customFormat="false" ht="15.75" hidden="false" customHeight="false" outlineLevel="0" collapsed="false">
      <c r="A157" s="37" t="s">
        <v>15</v>
      </c>
      <c r="B157" s="2" t="n">
        <v>4903</v>
      </c>
      <c r="C157" s="2" t="s">
        <v>16</v>
      </c>
      <c r="D157" s="2" t="s">
        <v>158</v>
      </c>
      <c r="E157" s="2" t="s">
        <v>18</v>
      </c>
      <c r="F157" s="2"/>
      <c r="G157" s="17" t="n">
        <v>45926</v>
      </c>
      <c r="H157" s="2"/>
      <c r="I157" s="20" t="n">
        <v>-500</v>
      </c>
      <c r="K157" s="11" t="n">
        <f aca="false">K156+I157</f>
        <v>126991.76</v>
      </c>
      <c r="M157" s="35"/>
    </row>
    <row r="158" customFormat="false" ht="15.75" hidden="false" customHeight="false" outlineLevel="0" collapsed="false">
      <c r="A158" s="37" t="s">
        <v>26</v>
      </c>
      <c r="B158" s="2" t="s">
        <v>22</v>
      </c>
      <c r="C158" s="2" t="s">
        <v>159</v>
      </c>
      <c r="D158" s="2" t="s">
        <v>160</v>
      </c>
      <c r="E158" s="2"/>
      <c r="F158" s="2"/>
      <c r="G158" s="17" t="n">
        <v>45928</v>
      </c>
      <c r="H158" s="2"/>
      <c r="I158" s="20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58</v>
      </c>
    </row>
    <row r="159" customFormat="false" ht="15.75" hidden="false" customHeight="false" outlineLevel="0" collapsed="false">
      <c r="A159" s="37" t="s">
        <v>15</v>
      </c>
      <c r="B159" s="2" t="s">
        <v>22</v>
      </c>
      <c r="C159" s="2" t="s">
        <v>25</v>
      </c>
      <c r="D159" s="2"/>
      <c r="E159" s="2"/>
      <c r="F159" s="2"/>
      <c r="G159" s="17" t="n">
        <v>45933</v>
      </c>
      <c r="H159" s="2"/>
      <c r="I159" s="20" t="n">
        <v>-6093.8</v>
      </c>
      <c r="K159" s="11" t="n">
        <f aca="false">K158+I159</f>
        <v>120687.96</v>
      </c>
      <c r="L159" s="16" t="n">
        <f aca="false">K159-I157</f>
        <v>121187.96</v>
      </c>
      <c r="M159" s="35"/>
    </row>
    <row r="160" customFormat="false" ht="15.75" hidden="false" customHeight="false" outlineLevel="0" collapsed="false">
      <c r="A160" s="37" t="s">
        <v>15</v>
      </c>
      <c r="B160" s="2" t="s">
        <v>22</v>
      </c>
      <c r="C160" s="2" t="s">
        <v>23</v>
      </c>
      <c r="D160" s="2"/>
      <c r="E160" s="2"/>
      <c r="F160" s="2"/>
      <c r="G160" s="17" t="n">
        <v>45933</v>
      </c>
      <c r="H160" s="2"/>
      <c r="I160" s="20" t="n">
        <v>-1656.42</v>
      </c>
      <c r="K160" s="11" t="n">
        <f aca="false">K159+I160</f>
        <v>119031.54</v>
      </c>
      <c r="M160" s="35"/>
    </row>
    <row r="161" customFormat="false" ht="15.75" hidden="false" customHeight="false" outlineLevel="0" collapsed="false">
      <c r="A161" s="37" t="s">
        <v>15</v>
      </c>
      <c r="B161" s="2" t="s">
        <v>22</v>
      </c>
      <c r="C161" s="2" t="s">
        <v>24</v>
      </c>
      <c r="D161" s="2"/>
      <c r="E161" s="2"/>
      <c r="F161" s="2"/>
      <c r="G161" s="17" t="n">
        <v>45950</v>
      </c>
      <c r="H161" s="2"/>
      <c r="I161" s="20" t="n">
        <v>-9.64</v>
      </c>
      <c r="K161" s="11" t="n">
        <f aca="false">K160+I161</f>
        <v>119021.9</v>
      </c>
      <c r="M161" s="35"/>
    </row>
    <row r="162" customFormat="false" ht="15.75" hidden="false" customHeight="false" outlineLevel="0" collapsed="false">
      <c r="A162" s="37" t="s">
        <v>15</v>
      </c>
      <c r="B162" s="2" t="n">
        <v>4904</v>
      </c>
      <c r="C162" s="2" t="s">
        <v>35</v>
      </c>
      <c r="D162" s="2" t="s">
        <v>161</v>
      </c>
      <c r="E162" s="2"/>
      <c r="F162" s="2"/>
      <c r="G162" s="17" t="n">
        <v>45937</v>
      </c>
      <c r="H162" s="2"/>
      <c r="I162" s="20" t="n">
        <v>-675</v>
      </c>
      <c r="K162" s="11" t="n">
        <f aca="false">K161+I162</f>
        <v>118346.9</v>
      </c>
      <c r="M162" s="35"/>
      <c r="P162" s="33" t="n">
        <f aca="false">I162</f>
        <v>-675</v>
      </c>
    </row>
    <row r="163" customFormat="false" ht="15.75" hidden="false" customHeight="false" outlineLevel="0" collapsed="false">
      <c r="A163" s="37" t="s">
        <v>15</v>
      </c>
      <c r="B163" s="2" t="n">
        <v>4905</v>
      </c>
      <c r="C163" s="2" t="s">
        <v>20</v>
      </c>
      <c r="D163" s="2" t="s">
        <v>28</v>
      </c>
      <c r="E163" s="2"/>
      <c r="F163" s="2"/>
      <c r="G163" s="17" t="n">
        <v>45937</v>
      </c>
      <c r="H163" s="2"/>
      <c r="I163" s="20" t="n">
        <v>-53.95</v>
      </c>
      <c r="K163" s="11" t="n">
        <f aca="false">K162+I163</f>
        <v>118292.95</v>
      </c>
      <c r="M163" s="35"/>
    </row>
    <row r="164" customFormat="false" ht="15.75" hidden="false" customHeight="false" outlineLevel="0" collapsed="false">
      <c r="A164" s="37" t="s">
        <v>15</v>
      </c>
      <c r="B164" s="2" t="n">
        <v>4906</v>
      </c>
      <c r="C164" s="2" t="s">
        <v>31</v>
      </c>
      <c r="D164" s="2"/>
      <c r="E164" s="2"/>
      <c r="F164" s="2"/>
      <c r="G164" s="17" t="n">
        <v>45945</v>
      </c>
      <c r="H164" s="2"/>
      <c r="I164" s="20" t="n">
        <v>-109.95</v>
      </c>
      <c r="K164" s="11" t="n">
        <f aca="false">K163+I164</f>
        <v>118183</v>
      </c>
      <c r="M164" s="35"/>
    </row>
    <row r="165" customFormat="false" ht="15.75" hidden="false" customHeight="false" outlineLevel="0" collapsed="false">
      <c r="A165" s="37" t="s">
        <v>15</v>
      </c>
      <c r="B165" s="2" t="s">
        <v>22</v>
      </c>
      <c r="C165" s="2" t="s">
        <v>29</v>
      </c>
      <c r="D165" s="2"/>
      <c r="E165" s="2"/>
      <c r="F165" s="2"/>
      <c r="G165" s="17" t="n">
        <v>45941</v>
      </c>
      <c r="H165" s="2"/>
      <c r="I165" s="20" t="n">
        <v>-728.34</v>
      </c>
      <c r="K165" s="11" t="n">
        <f aca="false">K164+I165</f>
        <v>117454.66</v>
      </c>
      <c r="M165" s="35"/>
    </row>
    <row r="166" customFormat="false" ht="15.75" hidden="false" customHeight="false" outlineLevel="0" collapsed="false">
      <c r="A166" s="37" t="s">
        <v>15</v>
      </c>
      <c r="B166" s="2" t="n">
        <v>4907</v>
      </c>
      <c r="C166" s="2" t="s">
        <v>46</v>
      </c>
      <c r="D166" s="2" t="s">
        <v>162</v>
      </c>
      <c r="E166" s="2"/>
      <c r="F166" s="2"/>
      <c r="G166" s="17" t="n">
        <v>45947</v>
      </c>
      <c r="H166" s="2"/>
      <c r="I166" s="20" t="n">
        <v>-2400</v>
      </c>
      <c r="K166" s="11" t="n">
        <f aca="false">K165+I166</f>
        <v>115054.66</v>
      </c>
      <c r="M166" s="35"/>
      <c r="R166" s="33" t="n">
        <f aca="false">I166</f>
        <v>-2400</v>
      </c>
    </row>
    <row r="167" customFormat="false" ht="15.75" hidden="false" customHeight="false" outlineLevel="0" collapsed="false">
      <c r="A167" s="37" t="s">
        <v>15</v>
      </c>
      <c r="B167" s="2" t="s">
        <v>22</v>
      </c>
      <c r="C167" s="2" t="s">
        <v>25</v>
      </c>
      <c r="D167" s="2"/>
      <c r="E167" s="2"/>
      <c r="F167" s="2"/>
      <c r="G167" s="17" t="n">
        <v>45947</v>
      </c>
      <c r="H167" s="2"/>
      <c r="I167" s="20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35"/>
    </row>
    <row r="168" customFormat="false" ht="15.75" hidden="false" customHeight="false" outlineLevel="0" collapsed="false">
      <c r="A168" s="37" t="s">
        <v>15</v>
      </c>
      <c r="B168" s="2" t="s">
        <v>22</v>
      </c>
      <c r="C168" s="2" t="s">
        <v>24</v>
      </c>
      <c r="D168" s="2"/>
      <c r="E168" s="2"/>
      <c r="F168" s="2"/>
      <c r="G168" s="17" t="n">
        <v>45950</v>
      </c>
      <c r="H168" s="2"/>
      <c r="I168" s="20" t="n">
        <v>-291</v>
      </c>
      <c r="K168" s="11" t="n">
        <f aca="false">K167+I168</f>
        <v>109000.67</v>
      </c>
      <c r="L168" s="16" t="n">
        <f aca="false">K168</f>
        <v>109000.67</v>
      </c>
      <c r="M168" s="35"/>
    </row>
    <row r="169" customFormat="false" ht="15.75" hidden="false" customHeight="false" outlineLevel="0" collapsed="false">
      <c r="A169" s="37" t="s">
        <v>15</v>
      </c>
      <c r="B169" s="2" t="s">
        <v>22</v>
      </c>
      <c r="C169" s="2" t="s">
        <v>159</v>
      </c>
      <c r="D169" s="2" t="s">
        <v>160</v>
      </c>
      <c r="E169" s="2"/>
      <c r="F169" s="2"/>
      <c r="G169" s="17" t="n">
        <v>45953</v>
      </c>
      <c r="H169" s="2"/>
      <c r="I169" s="20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37" t="s">
        <v>15</v>
      </c>
      <c r="B170" s="2" t="s">
        <v>22</v>
      </c>
      <c r="C170" s="2" t="s">
        <v>39</v>
      </c>
      <c r="D170" s="2"/>
      <c r="E170" s="2"/>
      <c r="F170" s="2"/>
      <c r="G170" s="17" t="n">
        <v>45954</v>
      </c>
      <c r="H170" s="2"/>
      <c r="I170" s="20" t="n">
        <v>-2363.04</v>
      </c>
      <c r="K170" s="11" t="n">
        <f aca="false">K169+I170</f>
        <v>106147.63</v>
      </c>
      <c r="M170" s="35"/>
    </row>
    <row r="171" customFormat="false" ht="15.75" hidden="false" customHeight="false" outlineLevel="0" collapsed="false">
      <c r="A171" s="37" t="s">
        <v>15</v>
      </c>
      <c r="B171" s="2" t="n">
        <v>4908</v>
      </c>
      <c r="C171" s="2" t="s">
        <v>35</v>
      </c>
      <c r="D171" s="2" t="s">
        <v>163</v>
      </c>
      <c r="E171" s="2"/>
      <c r="F171" s="2"/>
      <c r="G171" s="17" t="n">
        <v>45954</v>
      </c>
      <c r="H171" s="2"/>
      <c r="I171" s="20" t="n">
        <v>-180</v>
      </c>
      <c r="K171" s="11" t="n">
        <f aca="false">K170+I171</f>
        <v>105967.63</v>
      </c>
      <c r="M171" s="35"/>
      <c r="P171" s="33" t="n">
        <f aca="false">I171</f>
        <v>-180</v>
      </c>
    </row>
    <row r="172" customFormat="false" ht="15.75" hidden="false" customHeight="false" outlineLevel="0" collapsed="false">
      <c r="A172" s="37" t="s">
        <v>15</v>
      </c>
      <c r="B172" s="2" t="n">
        <v>4909</v>
      </c>
      <c r="C172" s="2" t="s">
        <v>16</v>
      </c>
      <c r="D172" s="2" t="s">
        <v>164</v>
      </c>
      <c r="E172" s="2" t="s">
        <v>18</v>
      </c>
      <c r="F172" s="2"/>
      <c r="G172" s="17" t="n">
        <v>45954</v>
      </c>
      <c r="H172" s="2"/>
      <c r="I172" s="20" t="n">
        <v>-500</v>
      </c>
      <c r="K172" s="11" t="n">
        <f aca="false">K171+I172</f>
        <v>105467.63</v>
      </c>
      <c r="M172" s="35"/>
    </row>
    <row r="173" customFormat="false" ht="15.75" hidden="false" customHeight="false" outlineLevel="0" collapsed="false">
      <c r="A173" s="37" t="s">
        <v>15</v>
      </c>
      <c r="B173" s="2" t="s">
        <v>123</v>
      </c>
      <c r="C173" s="2" t="s">
        <v>33</v>
      </c>
      <c r="D173" s="2"/>
      <c r="E173" s="2"/>
      <c r="F173" s="2"/>
      <c r="G173" s="17" t="n">
        <v>45954</v>
      </c>
      <c r="H173" s="2"/>
      <c r="I173" s="23" t="n">
        <v>14140</v>
      </c>
      <c r="K173" s="11" t="n">
        <f aca="false">K172+I173</f>
        <v>119607.63</v>
      </c>
      <c r="L173" s="16" t="n">
        <f aca="false">K173-I172-I171</f>
        <v>120287.63</v>
      </c>
      <c r="M173" s="35"/>
    </row>
    <row r="174" customFormat="false" ht="15.75" hidden="false" customHeight="false" outlineLevel="0" collapsed="false">
      <c r="A174" s="37" t="s">
        <v>15</v>
      </c>
      <c r="B174" s="2" t="s">
        <v>22</v>
      </c>
      <c r="C174" s="2" t="s">
        <v>25</v>
      </c>
      <c r="D174" s="2"/>
      <c r="E174" s="2"/>
      <c r="F174" s="2"/>
      <c r="G174" s="17" t="n">
        <v>45961</v>
      </c>
      <c r="H174" s="2"/>
      <c r="I174" s="20" t="n">
        <v>-5983.29</v>
      </c>
      <c r="K174" s="11" t="n">
        <f aca="false">K173+I174</f>
        <v>113624.34</v>
      </c>
      <c r="L174" s="16" t="n">
        <f aca="false">K174-I172</f>
        <v>114124.34</v>
      </c>
      <c r="M174" s="35"/>
    </row>
    <row r="175" customFormat="false" ht="15.75" hidden="false" customHeight="false" outlineLevel="0" collapsed="false">
      <c r="A175" s="37" t="s">
        <v>15</v>
      </c>
      <c r="B175" s="2" t="n">
        <v>4911</v>
      </c>
      <c r="C175" s="2" t="s">
        <v>20</v>
      </c>
      <c r="D175" s="2" t="s">
        <v>28</v>
      </c>
      <c r="E175" s="2"/>
      <c r="F175" s="2"/>
      <c r="G175" s="17" t="n">
        <v>45975</v>
      </c>
      <c r="H175" s="2"/>
      <c r="I175" s="20" t="n">
        <v>-53.95</v>
      </c>
      <c r="K175" s="11" t="n">
        <f aca="false">K174+I175</f>
        <v>113570.39</v>
      </c>
      <c r="M175" s="35"/>
    </row>
    <row r="176" customFormat="false" ht="15.75" hidden="false" customHeight="false" outlineLevel="0" collapsed="false">
      <c r="A176" s="37" t="s">
        <v>15</v>
      </c>
      <c r="B176" s="2" t="n">
        <v>4912</v>
      </c>
      <c r="C176" s="2" t="s">
        <v>31</v>
      </c>
      <c r="D176" s="2" t="s">
        <v>32</v>
      </c>
      <c r="E176" s="2"/>
      <c r="F176" s="2"/>
      <c r="G176" s="17" t="n">
        <v>45975</v>
      </c>
      <c r="H176" s="2"/>
      <c r="I176" s="20" t="n">
        <v>-109.95</v>
      </c>
      <c r="K176" s="11" t="n">
        <f aca="false">K175+I176</f>
        <v>113460.44</v>
      </c>
      <c r="M176" s="35"/>
    </row>
    <row r="177" customFormat="false" ht="15.75" hidden="false" customHeight="false" outlineLevel="0" collapsed="false">
      <c r="A177" s="37" t="s">
        <v>15</v>
      </c>
      <c r="B177" s="2" t="s">
        <v>22</v>
      </c>
      <c r="C177" s="2" t="s">
        <v>29</v>
      </c>
      <c r="D177" s="2" t="s">
        <v>30</v>
      </c>
      <c r="E177" s="2"/>
      <c r="F177" s="2"/>
      <c r="G177" s="17" t="n">
        <v>45972</v>
      </c>
      <c r="H177" s="2"/>
      <c r="I177" s="20" t="n">
        <v>-728.34</v>
      </c>
      <c r="K177" s="11" t="n">
        <f aca="false">K176+I177</f>
        <v>112732.1</v>
      </c>
      <c r="M177" s="35"/>
    </row>
    <row r="178" customFormat="false" ht="15.75" hidden="false" customHeight="false" outlineLevel="0" collapsed="false">
      <c r="A178" s="37" t="s">
        <v>15</v>
      </c>
      <c r="B178" s="2" t="n">
        <v>4913</v>
      </c>
      <c r="C178" s="2" t="s">
        <v>46</v>
      </c>
      <c r="D178" s="2" t="s">
        <v>165</v>
      </c>
      <c r="E178" s="2"/>
      <c r="F178" s="2"/>
      <c r="G178" s="17" t="n">
        <v>45975</v>
      </c>
      <c r="H178" s="2"/>
      <c r="I178" s="54" t="n">
        <v>-500</v>
      </c>
      <c r="K178" s="11" t="n">
        <f aca="false">K177+I178</f>
        <v>112232.1</v>
      </c>
      <c r="M178" s="35"/>
      <c r="R178" s="33" t="n">
        <f aca="false">I178</f>
        <v>-500</v>
      </c>
    </row>
    <row r="179" customFormat="false" ht="15.75" hidden="false" customHeight="false" outlineLevel="0" collapsed="false">
      <c r="A179" s="37" t="s">
        <v>15</v>
      </c>
      <c r="B179" s="2" t="s">
        <v>22</v>
      </c>
      <c r="C179" s="2" t="s">
        <v>25</v>
      </c>
      <c r="D179" s="2"/>
      <c r="E179" s="2"/>
      <c r="F179" s="2"/>
      <c r="G179" s="17" t="n">
        <v>45975</v>
      </c>
      <c r="H179" s="2"/>
      <c r="I179" s="20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35"/>
    </row>
    <row r="180" customFormat="false" ht="15.75" hidden="false" customHeight="false" outlineLevel="0" collapsed="false">
      <c r="A180" s="37" t="s">
        <v>15</v>
      </c>
      <c r="B180" s="2" t="s">
        <v>22</v>
      </c>
      <c r="C180" s="2" t="s">
        <v>23</v>
      </c>
      <c r="D180" s="2"/>
      <c r="E180" s="2"/>
      <c r="F180" s="2"/>
      <c r="G180" s="17" t="n">
        <v>45979</v>
      </c>
      <c r="H180" s="2"/>
      <c r="I180" s="20" t="n">
        <v>-1575.4</v>
      </c>
      <c r="K180" s="11" t="n">
        <f aca="false">K179+I180</f>
        <v>104969.83</v>
      </c>
      <c r="M180" s="35"/>
    </row>
    <row r="181" customFormat="false" ht="15.75" hidden="false" customHeight="false" outlineLevel="0" collapsed="false">
      <c r="A181" s="37" t="s">
        <v>15</v>
      </c>
      <c r="B181" s="2" t="s">
        <v>22</v>
      </c>
      <c r="C181" s="2" t="s">
        <v>23</v>
      </c>
      <c r="D181" s="2"/>
      <c r="E181" s="2"/>
      <c r="F181" s="2"/>
      <c r="G181" s="17" t="n">
        <v>45979</v>
      </c>
      <c r="H181" s="2"/>
      <c r="I181" s="20" t="n">
        <v>-1662.12</v>
      </c>
      <c r="K181" s="11" t="n">
        <f aca="false">K180+I181</f>
        <v>103307.71</v>
      </c>
      <c r="M181" s="35"/>
    </row>
    <row r="182" customFormat="false" ht="15.75" hidden="false" customHeight="false" outlineLevel="0" collapsed="false">
      <c r="A182" s="37" t="s">
        <v>15</v>
      </c>
      <c r="B182" s="2" t="s">
        <v>22</v>
      </c>
      <c r="C182" s="2" t="s">
        <v>23</v>
      </c>
      <c r="D182" s="2"/>
      <c r="E182" s="2"/>
      <c r="F182" s="2"/>
      <c r="G182" s="17" t="n">
        <v>45979</v>
      </c>
      <c r="H182" s="2"/>
      <c r="I182" s="20" t="n">
        <v>-1622.04</v>
      </c>
      <c r="K182" s="11" t="n">
        <f aca="false">K181+I182</f>
        <v>101685.67</v>
      </c>
      <c r="M182" s="35"/>
    </row>
    <row r="183" customFormat="false" ht="15.75" hidden="false" customHeight="false" outlineLevel="0" collapsed="false">
      <c r="A183" s="37" t="s">
        <v>15</v>
      </c>
      <c r="B183" s="2" t="s">
        <v>22</v>
      </c>
      <c r="C183" s="2" t="s">
        <v>166</v>
      </c>
      <c r="D183" s="2" t="s">
        <v>167</v>
      </c>
      <c r="E183" s="2"/>
      <c r="F183" s="2"/>
      <c r="G183" s="17" t="n">
        <v>45977</v>
      </c>
      <c r="H183" s="2"/>
      <c r="I183" s="54" t="n">
        <v>-150</v>
      </c>
      <c r="K183" s="11" t="n">
        <f aca="false">K182+I183</f>
        <v>101535.67</v>
      </c>
      <c r="M183" s="35"/>
    </row>
    <row r="184" customFormat="false" ht="15.75" hidden="false" customHeight="false" outlineLevel="0" collapsed="false">
      <c r="A184" s="37" t="s">
        <v>15</v>
      </c>
      <c r="B184" s="2" t="s">
        <v>22</v>
      </c>
      <c r="C184" s="2" t="s">
        <v>168</v>
      </c>
      <c r="D184" s="2"/>
      <c r="E184" s="2"/>
      <c r="F184" s="2"/>
      <c r="G184" s="17" t="n">
        <v>45980</v>
      </c>
      <c r="H184" s="2"/>
      <c r="I184" s="54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37" t="s">
        <v>15</v>
      </c>
      <c r="B185" s="2" t="n">
        <v>4914</v>
      </c>
      <c r="C185" s="2" t="s">
        <v>169</v>
      </c>
      <c r="D185" s="36" t="s">
        <v>170</v>
      </c>
      <c r="E185" s="2"/>
      <c r="F185" s="2"/>
      <c r="G185" s="17" t="n">
        <v>45981</v>
      </c>
      <c r="H185" s="2"/>
      <c r="I185" s="54" t="n">
        <v>-605</v>
      </c>
      <c r="K185" s="11" t="n">
        <f aca="false">K184+I185</f>
        <v>100493.46</v>
      </c>
      <c r="M185" s="35"/>
    </row>
    <row r="186" customFormat="false" ht="15.75" hidden="false" customHeight="false" outlineLevel="0" collapsed="false">
      <c r="A186" s="37" t="s">
        <v>15</v>
      </c>
      <c r="B186" s="2" t="s">
        <v>123</v>
      </c>
      <c r="C186" s="2" t="s">
        <v>33</v>
      </c>
      <c r="D186" s="2"/>
      <c r="E186" s="2"/>
      <c r="F186" s="2"/>
      <c r="G186" s="17" t="n">
        <v>45982</v>
      </c>
      <c r="H186" s="2"/>
      <c r="I186" s="23" t="n">
        <v>11640</v>
      </c>
      <c r="K186" s="11" t="n">
        <f aca="false">K185+I186</f>
        <v>112133.46</v>
      </c>
      <c r="L186" s="16" t="n">
        <f aca="false">K186-I185-I172</f>
        <v>113238.46</v>
      </c>
      <c r="M186" s="35"/>
    </row>
    <row r="187" customFormat="false" ht="15.75" hidden="false" customHeight="false" outlineLevel="0" collapsed="false">
      <c r="A187" s="37" t="s">
        <v>15</v>
      </c>
      <c r="B187" s="2" t="n">
        <v>4915</v>
      </c>
      <c r="C187" s="2" t="s">
        <v>119</v>
      </c>
      <c r="D187" s="2"/>
      <c r="E187" s="2"/>
      <c r="F187" s="2"/>
      <c r="G187" s="17"/>
      <c r="H187" s="2"/>
      <c r="I187" s="20" t="n">
        <v>0</v>
      </c>
      <c r="K187" s="11" t="n">
        <f aca="false">K186+I187</f>
        <v>112133.46</v>
      </c>
      <c r="M187" s="35"/>
    </row>
    <row r="188" customFormat="false" ht="15.75" hidden="false" customHeight="false" outlineLevel="0" collapsed="false">
      <c r="A188" s="37" t="s">
        <v>15</v>
      </c>
      <c r="B188" s="2" t="n">
        <f aca="false">B187+1</f>
        <v>4916</v>
      </c>
      <c r="C188" s="2" t="s">
        <v>35</v>
      </c>
      <c r="D188" s="2"/>
      <c r="E188" s="2"/>
      <c r="F188" s="2"/>
      <c r="G188" s="17" t="n">
        <v>45987</v>
      </c>
      <c r="H188" s="2"/>
      <c r="I188" s="20" t="n">
        <v>-720</v>
      </c>
      <c r="K188" s="11" t="n">
        <f aca="false">K187+I188</f>
        <v>111413.46</v>
      </c>
      <c r="M188" s="35"/>
      <c r="P188" s="33" t="n">
        <f aca="false">I188</f>
        <v>-720</v>
      </c>
    </row>
    <row r="189" customFormat="false" ht="15.75" hidden="false" customHeight="false" outlineLevel="0" collapsed="false">
      <c r="A189" s="37" t="s">
        <v>15</v>
      </c>
      <c r="B189" s="2" t="n">
        <f aca="false">B188+1</f>
        <v>4917</v>
      </c>
      <c r="C189" s="2" t="s">
        <v>42</v>
      </c>
      <c r="D189" s="2"/>
      <c r="E189" s="2"/>
      <c r="F189" s="2"/>
      <c r="G189" s="17" t="n">
        <v>45987</v>
      </c>
      <c r="H189" s="2"/>
      <c r="I189" s="20" t="n">
        <v>-800</v>
      </c>
      <c r="K189" s="11" t="n">
        <f aca="false">K188+I189</f>
        <v>110613.46</v>
      </c>
      <c r="M189" s="35"/>
      <c r="S189" s="33" t="n">
        <f aca="false">I189</f>
        <v>-800</v>
      </c>
    </row>
    <row r="190" customFormat="false" ht="15.75" hidden="false" customHeight="false" outlineLevel="0" collapsed="false">
      <c r="A190" s="57" t="s">
        <v>15</v>
      </c>
      <c r="B190" s="2" t="n">
        <f aca="false">B189+1</f>
        <v>4918</v>
      </c>
      <c r="C190" s="2" t="s">
        <v>16</v>
      </c>
      <c r="D190" s="2" t="s">
        <v>17</v>
      </c>
      <c r="E190" s="2" t="s">
        <v>18</v>
      </c>
      <c r="F190" s="2"/>
      <c r="G190" s="17" t="n">
        <v>45987</v>
      </c>
      <c r="H190" s="2"/>
      <c r="I190" s="20" t="n">
        <v>-500</v>
      </c>
      <c r="K190" s="11" t="n">
        <f aca="false">K189+I190</f>
        <v>110113.46</v>
      </c>
      <c r="M190" s="35"/>
    </row>
    <row r="191" customFormat="false" ht="15.75" hidden="false" customHeight="false" outlineLevel="0" collapsed="false">
      <c r="A191" s="37" t="s">
        <v>15</v>
      </c>
      <c r="B191" s="2" t="s">
        <v>22</v>
      </c>
      <c r="C191" s="2" t="s">
        <v>25</v>
      </c>
      <c r="D191" s="2"/>
      <c r="E191" s="2"/>
      <c r="F191" s="2"/>
      <c r="G191" s="17" t="n">
        <v>45989</v>
      </c>
      <c r="H191" s="2"/>
      <c r="I191" s="20" t="n">
        <v>-5153.56</v>
      </c>
      <c r="K191" s="11" t="n">
        <f aca="false">K190+I191</f>
        <v>104959.9</v>
      </c>
      <c r="M191" s="35"/>
    </row>
    <row r="192" customFormat="false" ht="15.75" hidden="false" customHeight="false" outlineLevel="0" collapsed="false">
      <c r="A192" s="37" t="s">
        <v>15</v>
      </c>
      <c r="B192" s="2" t="s">
        <v>22</v>
      </c>
      <c r="C192" s="2" t="s">
        <v>39</v>
      </c>
      <c r="D192" s="2"/>
      <c r="E192" s="2"/>
      <c r="F192" s="2"/>
      <c r="G192" s="17" t="n">
        <v>45989</v>
      </c>
      <c r="H192" s="2"/>
      <c r="I192" s="20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59</v>
      </c>
    </row>
    <row r="193" customFormat="false" ht="15.75" hidden="false" customHeight="false" outlineLevel="0" collapsed="false">
      <c r="A193" s="57" t="s">
        <v>15</v>
      </c>
      <c r="B193" s="2"/>
      <c r="C193" s="2" t="s">
        <v>33</v>
      </c>
      <c r="D193" s="2"/>
      <c r="E193" s="2"/>
      <c r="F193" s="2"/>
      <c r="G193" s="17" t="n">
        <v>45996</v>
      </c>
      <c r="H193" s="2"/>
      <c r="I193" s="23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57" t="s">
        <v>15</v>
      </c>
      <c r="B194" s="2" t="n">
        <v>4919</v>
      </c>
      <c r="C194" s="2" t="s">
        <v>171</v>
      </c>
      <c r="D194" s="2"/>
      <c r="E194" s="2"/>
      <c r="F194" s="2"/>
      <c r="G194" s="17" t="n">
        <v>45996</v>
      </c>
      <c r="H194" s="2"/>
      <c r="I194" s="20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57" t="s">
        <v>15</v>
      </c>
      <c r="B195" s="2" t="n">
        <f aca="false">B194+1</f>
        <v>4920</v>
      </c>
      <c r="C195" s="2" t="s">
        <v>35</v>
      </c>
      <c r="D195" s="2" t="s">
        <v>172</v>
      </c>
      <c r="E195" s="2"/>
      <c r="F195" s="2"/>
      <c r="G195" s="17" t="n">
        <v>45996</v>
      </c>
      <c r="H195" s="2"/>
      <c r="I195" s="20" t="n">
        <v>-360</v>
      </c>
      <c r="K195" s="11" t="n">
        <f aca="false">K194+I195</f>
        <v>133574.64</v>
      </c>
      <c r="M195" s="16"/>
      <c r="P195" s="33" t="n">
        <f aca="false">I195</f>
        <v>-360</v>
      </c>
    </row>
    <row r="196" customFormat="false" ht="15.75" hidden="false" customHeight="false" outlineLevel="0" collapsed="false">
      <c r="A196" s="57" t="s">
        <v>15</v>
      </c>
      <c r="B196" s="2" t="n">
        <f aca="false">B195+1</f>
        <v>4921</v>
      </c>
      <c r="C196" s="2" t="s">
        <v>20</v>
      </c>
      <c r="D196" s="2" t="s">
        <v>28</v>
      </c>
      <c r="E196" s="2"/>
      <c r="F196" s="2"/>
      <c r="G196" s="17" t="n">
        <v>45996</v>
      </c>
      <c r="H196" s="2"/>
      <c r="I196" s="20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57" t="s">
        <v>15</v>
      </c>
      <c r="B197" s="2" t="s">
        <v>22</v>
      </c>
      <c r="C197" s="2" t="s">
        <v>29</v>
      </c>
      <c r="D197" s="2" t="s">
        <v>30</v>
      </c>
      <c r="E197" s="2"/>
      <c r="F197" s="2"/>
      <c r="G197" s="17" t="n">
        <v>46002</v>
      </c>
      <c r="H197" s="2"/>
      <c r="I197" s="20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57" t="s">
        <v>15</v>
      </c>
      <c r="B198" s="2" t="s">
        <v>22</v>
      </c>
      <c r="C198" s="2" t="s">
        <v>124</v>
      </c>
      <c r="D198" s="2"/>
      <c r="E198" s="2"/>
      <c r="F198" s="2"/>
      <c r="G198" s="17" t="n">
        <v>45999</v>
      </c>
      <c r="H198" s="2"/>
      <c r="I198" s="23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57" t="s">
        <v>15</v>
      </c>
      <c r="B199" s="2" t="s">
        <v>22</v>
      </c>
      <c r="C199" s="2" t="s">
        <v>25</v>
      </c>
      <c r="D199" s="2"/>
      <c r="E199" s="2"/>
      <c r="F199" s="2"/>
      <c r="G199" s="17" t="n">
        <v>46003</v>
      </c>
      <c r="H199" s="2"/>
      <c r="I199" s="20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57" t="s">
        <v>15</v>
      </c>
      <c r="B200" s="2" t="s">
        <v>22</v>
      </c>
      <c r="C200" s="2" t="s">
        <v>23</v>
      </c>
      <c r="D200" s="2"/>
      <c r="E200" s="2"/>
      <c r="F200" s="2"/>
      <c r="G200" s="17" t="n">
        <v>46014</v>
      </c>
      <c r="H200" s="2"/>
      <c r="I200" s="20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57" t="s">
        <v>15</v>
      </c>
      <c r="B201" s="2" t="s">
        <v>22</v>
      </c>
      <c r="C201" s="2" t="s">
        <v>24</v>
      </c>
      <c r="D201" s="2"/>
      <c r="E201" s="2"/>
      <c r="F201" s="2"/>
      <c r="G201" s="17" t="n">
        <v>46017</v>
      </c>
      <c r="H201" s="2"/>
      <c r="I201" s="20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57" t="s">
        <v>15</v>
      </c>
      <c r="B202" s="2" t="n">
        <v>4922</v>
      </c>
      <c r="C202" s="2" t="s">
        <v>31</v>
      </c>
      <c r="D202" s="2" t="s">
        <v>32</v>
      </c>
      <c r="E202" s="2"/>
      <c r="F202" s="2"/>
      <c r="G202" s="17" t="n">
        <v>46003</v>
      </c>
      <c r="H202" s="2"/>
      <c r="I202" s="20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57" t="s">
        <v>15</v>
      </c>
      <c r="B203" s="2" t="n">
        <v>4923</v>
      </c>
      <c r="C203" s="2" t="s">
        <v>46</v>
      </c>
      <c r="D203" s="2" t="s">
        <v>173</v>
      </c>
      <c r="E203" s="2"/>
      <c r="F203" s="2"/>
      <c r="G203" s="17" t="n">
        <v>46003</v>
      </c>
      <c r="H203" s="2"/>
      <c r="I203" s="20" t="n">
        <v>-1600</v>
      </c>
      <c r="K203" s="11" t="n">
        <f aca="false">K202+I203</f>
        <v>129909.62</v>
      </c>
      <c r="M203" s="16"/>
      <c r="R203" s="33" t="n">
        <f aca="false">I203</f>
        <v>-1600</v>
      </c>
    </row>
    <row r="204" customFormat="false" ht="15.75" hidden="false" customHeight="false" outlineLevel="0" collapsed="false">
      <c r="A204" s="57" t="s">
        <v>15</v>
      </c>
      <c r="B204" s="2"/>
      <c r="C204" s="2" t="s">
        <v>33</v>
      </c>
      <c r="D204" s="2"/>
      <c r="E204" s="2"/>
      <c r="F204" s="2"/>
      <c r="G204" s="17" t="n">
        <v>46003</v>
      </c>
      <c r="H204" s="2"/>
      <c r="I204" s="23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35"/>
    </row>
    <row r="205" customFormat="false" ht="15.75" hidden="false" customHeight="false" outlineLevel="0" collapsed="false">
      <c r="A205" s="57" t="s">
        <v>15</v>
      </c>
      <c r="B205" s="2" t="s">
        <v>22</v>
      </c>
      <c r="C205" s="2" t="s">
        <v>25</v>
      </c>
      <c r="D205" s="2"/>
      <c r="E205" s="2"/>
      <c r="F205" s="2"/>
      <c r="G205" s="17" t="n">
        <v>46017</v>
      </c>
      <c r="H205" s="2"/>
      <c r="I205" s="20" t="n">
        <v>-6038.54</v>
      </c>
      <c r="K205" s="11" t="n">
        <f aca="false">K204+I205</f>
        <v>142015.97</v>
      </c>
      <c r="M205" s="35"/>
    </row>
    <row r="206" customFormat="false" ht="15.75" hidden="false" customHeight="false" outlineLevel="0" collapsed="false">
      <c r="A206" s="57" t="s">
        <v>15</v>
      </c>
      <c r="B206" s="2" t="s">
        <v>22</v>
      </c>
      <c r="C206" s="2" t="s">
        <v>23</v>
      </c>
      <c r="D206" s="2"/>
      <c r="E206" s="2"/>
      <c r="F206" s="2"/>
      <c r="G206" s="17" t="n">
        <v>46014</v>
      </c>
      <c r="H206" s="2"/>
      <c r="I206" s="20" t="n">
        <v>-1524.24</v>
      </c>
      <c r="K206" s="11" t="n">
        <f aca="false">K205+I206</f>
        <v>140491.73</v>
      </c>
      <c r="M206" s="35"/>
    </row>
    <row r="207" customFormat="false" ht="15.75" hidden="false" customHeight="false" outlineLevel="0" collapsed="false">
      <c r="A207" s="57" t="s">
        <v>15</v>
      </c>
      <c r="B207" s="2" t="s">
        <v>22</v>
      </c>
      <c r="C207" s="2" t="s">
        <v>24</v>
      </c>
      <c r="D207" s="2"/>
      <c r="E207" s="2"/>
      <c r="F207" s="2"/>
      <c r="G207" s="17" t="n">
        <v>46017</v>
      </c>
      <c r="H207" s="2"/>
      <c r="I207" s="20" t="n">
        <v>-290.82</v>
      </c>
      <c r="K207" s="11" t="n">
        <f aca="false">K206+I207</f>
        <v>140200.91</v>
      </c>
      <c r="M207" s="35"/>
    </row>
    <row r="208" customFormat="false" ht="15.75" hidden="false" customHeight="false" outlineLevel="0" collapsed="false">
      <c r="A208" s="57" t="s">
        <v>15</v>
      </c>
      <c r="B208" s="2" t="n">
        <v>4924</v>
      </c>
      <c r="C208" s="2" t="s">
        <v>30</v>
      </c>
      <c r="D208" s="2"/>
      <c r="E208" s="2"/>
      <c r="F208" s="2"/>
      <c r="G208" s="17" t="n">
        <v>46010</v>
      </c>
      <c r="H208" s="2"/>
      <c r="I208" s="54" t="n">
        <v>-34100</v>
      </c>
      <c r="K208" s="11" t="n">
        <f aca="false">K207+I208</f>
        <v>106100.91</v>
      </c>
      <c r="M208" s="35"/>
    </row>
    <row r="209" customFormat="false" ht="15.75" hidden="false" customHeight="false" outlineLevel="0" collapsed="false">
      <c r="A209" s="57" t="s">
        <v>15</v>
      </c>
      <c r="B209" s="2" t="n">
        <v>4925</v>
      </c>
      <c r="C209" s="2" t="s">
        <v>68</v>
      </c>
      <c r="D209" s="2"/>
      <c r="E209" s="2"/>
      <c r="F209" s="2"/>
      <c r="G209" s="17" t="n">
        <v>46010</v>
      </c>
      <c r="H209" s="2"/>
      <c r="I209" s="54" t="n">
        <v>-35413</v>
      </c>
      <c r="K209" s="11" t="n">
        <f aca="false">K208+I209</f>
        <v>70687.9100000001</v>
      </c>
      <c r="M209" s="35"/>
    </row>
    <row r="210" customFormat="false" ht="15.75" hidden="false" customHeight="false" outlineLevel="0" collapsed="false">
      <c r="A210" s="57" t="s">
        <v>15</v>
      </c>
      <c r="B210" s="2" t="n">
        <v>4926</v>
      </c>
      <c r="C210" s="2" t="s">
        <v>70</v>
      </c>
      <c r="D210" s="2"/>
      <c r="E210" s="2"/>
      <c r="F210" s="2"/>
      <c r="G210" s="17" t="n">
        <v>46010</v>
      </c>
      <c r="H210" s="2"/>
      <c r="I210" s="54" t="n">
        <v>-500</v>
      </c>
      <c r="K210" s="11" t="n">
        <f aca="false">K209+I210</f>
        <v>70187.9100000001</v>
      </c>
      <c r="M210" s="35"/>
    </row>
    <row r="211" customFormat="false" ht="15.75" hidden="false" customHeight="false" outlineLevel="0" collapsed="false">
      <c r="A211" s="37" t="s">
        <v>15</v>
      </c>
      <c r="B211" s="2" t="s">
        <v>22</v>
      </c>
      <c r="C211" s="2" t="s">
        <v>39</v>
      </c>
      <c r="D211" s="2"/>
      <c r="E211" s="2"/>
      <c r="F211" s="2"/>
      <c r="G211" s="17" t="n">
        <v>46010</v>
      </c>
      <c r="H211" s="2"/>
      <c r="I211" s="20" t="n">
        <v>-1589.17</v>
      </c>
      <c r="K211" s="11" t="n">
        <f aca="false">K210+I211</f>
        <v>68598.7400000001</v>
      </c>
      <c r="M211" s="35"/>
    </row>
    <row r="212" customFormat="false" ht="15.75" hidden="false" customHeight="false" outlineLevel="0" collapsed="false">
      <c r="A212" s="58"/>
      <c r="B212" s="2" t="n">
        <v>4927</v>
      </c>
      <c r="C212" s="2" t="s">
        <v>16</v>
      </c>
      <c r="D212" s="2" t="s">
        <v>113</v>
      </c>
      <c r="E212" s="2" t="s">
        <v>18</v>
      </c>
      <c r="F212" s="2"/>
      <c r="G212" s="17" t="n">
        <v>46017</v>
      </c>
      <c r="H212" s="2"/>
      <c r="I212" s="20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60</v>
      </c>
    </row>
    <row r="213" customFormat="false" ht="15.75" hidden="false" customHeight="false" outlineLevel="0" collapsed="false">
      <c r="A213" s="58"/>
      <c r="B213" s="37" t="n">
        <v>4930</v>
      </c>
      <c r="C213" s="2" t="s">
        <v>19</v>
      </c>
      <c r="D213" s="2"/>
      <c r="E213" s="2"/>
      <c r="F213" s="2"/>
      <c r="G213" s="17" t="n">
        <v>46021</v>
      </c>
      <c r="H213" s="2"/>
      <c r="I213" s="20" t="n">
        <v>-3575</v>
      </c>
      <c r="K213" s="11" t="n">
        <f aca="false">K212+I213</f>
        <v>64523.7400000001</v>
      </c>
      <c r="M213" s="35"/>
      <c r="Q213" s="33" t="n">
        <f aca="false">I213</f>
        <v>-3575</v>
      </c>
    </row>
    <row r="214" customFormat="false" ht="15.75" hidden="false" customHeight="false" outlineLevel="0" collapsed="false">
      <c r="A214" s="58"/>
      <c r="B214" s="37" t="n">
        <v>4929</v>
      </c>
      <c r="C214" s="2" t="s">
        <v>20</v>
      </c>
      <c r="D214" s="2" t="s">
        <v>4</v>
      </c>
      <c r="E214" s="2"/>
      <c r="F214" s="2"/>
      <c r="G214" s="17" t="n">
        <v>46021</v>
      </c>
      <c r="H214" s="2"/>
      <c r="I214" s="20" t="n">
        <v>-415.22</v>
      </c>
      <c r="K214" s="11" t="n">
        <f aca="false">K213+I214</f>
        <v>64108.5200000001</v>
      </c>
      <c r="M214" s="35"/>
    </row>
    <row r="215" customFormat="false" ht="15.75" hidden="false" customHeight="false" outlineLevel="0" collapsed="false">
      <c r="A215" s="58"/>
      <c r="B215" s="37" t="n">
        <v>4928</v>
      </c>
      <c r="C215" s="2" t="s">
        <v>119</v>
      </c>
      <c r="D215" s="2"/>
      <c r="E215" s="2"/>
      <c r="F215" s="2"/>
      <c r="G215" s="17"/>
      <c r="H215" s="2"/>
      <c r="I215" s="20" t="s">
        <v>119</v>
      </c>
      <c r="K215" s="11"/>
      <c r="L215" s="16" t="n">
        <f aca="false">K214-I214-I213-I212</f>
        <v>68598.7400000001</v>
      </c>
      <c r="M215" s="35"/>
      <c r="P215" s="2" t="s">
        <v>35</v>
      </c>
      <c r="Q215" s="2" t="s">
        <v>19</v>
      </c>
      <c r="R215" s="2" t="s">
        <v>46</v>
      </c>
      <c r="S215" s="2" t="s">
        <v>42</v>
      </c>
    </row>
    <row r="216" customFormat="false" ht="15.75" hidden="false" customHeight="true" outlineLevel="0" collapsed="false">
      <c r="A216" s="38" t="s">
        <v>61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M216" s="39"/>
      <c r="P216" s="16" t="n">
        <f aca="false">SUM(P1:P214)</f>
        <v>-3600</v>
      </c>
      <c r="Q216" s="16" t="n">
        <f aca="false">SUM(Q1:Q214)</f>
        <v>-8775</v>
      </c>
      <c r="R216" s="16" t="n">
        <f aca="false">SUM(R1:R214)</f>
        <v>-6900</v>
      </c>
      <c r="S216" s="16" t="n">
        <f aca="false">SUM(S1:S214)</f>
        <v>-6800</v>
      </c>
    </row>
    <row r="217" customFormat="false" ht="15.75" hidden="false" customHeight="false" outlineLevel="0" collapsed="false">
      <c r="A217" s="37"/>
      <c r="B217" s="37"/>
      <c r="C217" s="2" t="s">
        <v>62</v>
      </c>
      <c r="D217" s="2"/>
      <c r="E217" s="2"/>
      <c r="F217" s="18"/>
      <c r="G217" s="20"/>
      <c r="H217" s="2"/>
      <c r="I217" s="20" t="n">
        <f aca="false">SUMIF(I11:I213, "&lt;0")</f>
        <v>-380555.02</v>
      </c>
      <c r="J217" s="2"/>
      <c r="K217" s="11"/>
      <c r="L217" s="16" t="s">
        <v>63</v>
      </c>
      <c r="M217" s="11"/>
    </row>
    <row r="218" customFormat="false" ht="15.75" hidden="false" customHeight="false" outlineLevel="0" collapsed="false">
      <c r="A218" s="37"/>
      <c r="B218" s="37"/>
      <c r="C218" s="2" t="s">
        <v>64</v>
      </c>
      <c r="D218" s="2"/>
      <c r="E218" s="2"/>
      <c r="F218" s="18"/>
      <c r="G218" s="11"/>
      <c r="H218" s="2"/>
      <c r="I218" s="11" t="n">
        <f aca="false">SUMIF(I11:I213, "&gt;0")</f>
        <v>415223.5</v>
      </c>
      <c r="J218" s="2"/>
      <c r="K218" s="11"/>
      <c r="L218" s="16" t="s">
        <v>65</v>
      </c>
      <c r="M218" s="11" t="n">
        <f aca="false">I218-M217</f>
        <v>415223.5</v>
      </c>
    </row>
    <row r="219" customFormat="false" ht="15.75" hidden="false" customHeight="false" outlineLevel="0" collapsed="false">
      <c r="A219" s="37"/>
      <c r="B219" s="37"/>
      <c r="C219" s="2" t="s">
        <v>174</v>
      </c>
      <c r="D219" s="2"/>
      <c r="E219" s="2"/>
      <c r="F219" s="2"/>
      <c r="G219" s="2"/>
      <c r="H219" s="2"/>
      <c r="I219" s="11" t="n">
        <f aca="false">I218+I217</f>
        <v>34668.48</v>
      </c>
      <c r="J219" s="2"/>
      <c r="K219" s="11"/>
      <c r="M219" s="2"/>
      <c r="Q219" s="32" t="n">
        <f aca="false">P216+Q216+R216+S216</f>
        <v>-26075</v>
      </c>
    </row>
    <row r="220" customFormat="false" ht="15.75" hidden="false" customHeight="false" outlineLevel="0" collapsed="false">
      <c r="A220" s="37"/>
      <c r="B220" s="37"/>
      <c r="C220" s="2"/>
      <c r="D220" s="2"/>
      <c r="E220" s="2"/>
      <c r="F220" s="2"/>
      <c r="G220" s="17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37"/>
      <c r="B221" s="37" t="s">
        <v>67</v>
      </c>
      <c r="C221" s="37" t="s">
        <v>68</v>
      </c>
      <c r="D221" s="37"/>
      <c r="E221" s="37"/>
      <c r="F221" s="37"/>
      <c r="G221" s="40"/>
      <c r="H221" s="37"/>
      <c r="I221" s="41" t="n">
        <f aca="false">(I219-35500)*0.51</f>
        <v>-424.07520000001</v>
      </c>
      <c r="K221" s="33"/>
      <c r="L221" s="16" t="s">
        <v>69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37"/>
      <c r="B222" s="37" t="s">
        <v>67</v>
      </c>
      <c r="C222" s="37" t="s">
        <v>30</v>
      </c>
      <c r="D222" s="37"/>
      <c r="E222" s="37"/>
      <c r="F222" s="37"/>
      <c r="G222" s="40"/>
      <c r="H222" s="37"/>
      <c r="I222" s="41" t="n">
        <f aca="false">(I219-35500)*0.49</f>
        <v>-407.444800000009</v>
      </c>
      <c r="K222" s="33"/>
    </row>
    <row r="223" customFormat="false" ht="15.75" hidden="false" customHeight="false" outlineLevel="0" collapsed="false">
      <c r="A223" s="37"/>
      <c r="B223" s="37" t="s">
        <v>67</v>
      </c>
      <c r="C223" s="37" t="s">
        <v>70</v>
      </c>
      <c r="D223" s="37"/>
      <c r="E223" s="37"/>
      <c r="F223" s="37"/>
      <c r="G223" s="40"/>
      <c r="H223" s="37"/>
      <c r="I223" s="41" t="n">
        <v>500</v>
      </c>
      <c r="K223" s="33"/>
    </row>
    <row r="224" customFormat="false" ht="15.75" hidden="false" customHeight="false" outlineLevel="0" collapsed="false">
      <c r="A224" s="37"/>
      <c r="B224" s="37"/>
      <c r="C224" s="37"/>
      <c r="D224" s="37"/>
      <c r="E224" s="37"/>
      <c r="F224" s="37"/>
      <c r="G224" s="40"/>
      <c r="H224" s="37"/>
      <c r="I224" s="37"/>
    </row>
    <row r="225" customFormat="false" ht="15.75" hidden="false" customHeight="false" outlineLevel="0" collapsed="false">
      <c r="A225" s="37"/>
      <c r="B225" s="37"/>
      <c r="C225" s="37"/>
      <c r="D225" s="37"/>
      <c r="E225" s="37"/>
      <c r="F225" s="37"/>
      <c r="G225" s="40"/>
      <c r="H225" s="37"/>
      <c r="I225" s="37"/>
    </row>
    <row r="226" customFormat="false" ht="15.75" hidden="false" customHeight="false" outlineLevel="0" collapsed="false">
      <c r="A226" s="37"/>
      <c r="B226" s="37"/>
      <c r="C226" s="2" t="s">
        <v>29</v>
      </c>
      <c r="D226" s="37"/>
      <c r="E226" s="37"/>
      <c r="F226" s="37"/>
      <c r="G226" s="40"/>
      <c r="H226" s="37"/>
      <c r="I226" s="37" t="n">
        <f aca="false">I17+I29+I47+I62+I76+I95+I115+I132+I148+I165+I177+I197</f>
        <v>-8740.08</v>
      </c>
    </row>
    <row r="227" customFormat="false" ht="15.75" hidden="false" customHeight="false" outlineLevel="0" collapsed="false">
      <c r="A227" s="37"/>
      <c r="B227" s="37"/>
      <c r="C227" s="37" t="s">
        <v>18</v>
      </c>
      <c r="D227" s="2" t="s">
        <v>16</v>
      </c>
      <c r="E227" s="37"/>
      <c r="F227" s="37"/>
      <c r="G227" s="40"/>
      <c r="H227" s="37"/>
      <c r="I227" s="37" t="n">
        <f aca="false">500*12</f>
        <v>6000</v>
      </c>
    </row>
    <row r="228" customFormat="false" ht="15.75" hidden="false" customHeight="false" outlineLevel="0" collapsed="false">
      <c r="A228" s="37"/>
      <c r="B228" s="37"/>
      <c r="C228" s="37"/>
      <c r="D228" s="37"/>
      <c r="E228" s="37"/>
      <c r="F228" s="37"/>
      <c r="G228" s="40"/>
      <c r="H228" s="37"/>
      <c r="I228" s="37"/>
    </row>
    <row r="229" customFormat="false" ht="15.75" hidden="false" customHeight="false" outlineLevel="0" collapsed="false">
      <c r="A229" s="37"/>
      <c r="B229" s="37"/>
      <c r="C229" s="2" t="s">
        <v>39</v>
      </c>
      <c r="D229" s="37"/>
      <c r="E229" s="37"/>
      <c r="F229" s="37"/>
      <c r="G229" s="40"/>
      <c r="H229" s="37"/>
      <c r="I229" s="37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37"/>
      <c r="B230" s="37"/>
      <c r="C230" s="2" t="s">
        <v>31</v>
      </c>
      <c r="D230" s="37" t="s">
        <v>32</v>
      </c>
      <c r="E230" s="37"/>
      <c r="F230" s="37"/>
      <c r="G230" s="40"/>
      <c r="H230" s="37"/>
      <c r="I230" s="37" t="n">
        <f aca="false">I37+I51+I64+I78+I103+I117+I133+I149+I164+I176+I202</f>
        <v>-1303.99</v>
      </c>
    </row>
    <row r="231" customFormat="false" ht="15.75" hidden="false" customHeight="false" outlineLevel="0" collapsed="false">
      <c r="A231" s="37"/>
      <c r="B231" s="37"/>
      <c r="C231" s="37" t="s">
        <v>28</v>
      </c>
      <c r="D231" s="37"/>
      <c r="E231" s="37"/>
      <c r="F231" s="37"/>
      <c r="G231" s="40"/>
      <c r="H231" s="37"/>
      <c r="I231" s="37" t="n">
        <f aca="false">I18+I36+I49+I63+I75+I98+I112+I128+I147+I163+I175+I196</f>
        <v>-629.76</v>
      </c>
    </row>
    <row r="232" customFormat="false" ht="15.75" hidden="false" customHeight="false" outlineLevel="0" collapsed="false">
      <c r="A232" s="37"/>
      <c r="B232" s="37"/>
      <c r="C232" s="37" t="s">
        <v>121</v>
      </c>
      <c r="D232" s="37"/>
      <c r="E232" s="37"/>
      <c r="F232" s="37"/>
      <c r="G232" s="40"/>
      <c r="H232" s="37"/>
      <c r="I232" s="37" t="n">
        <f aca="false">I20+I33+I57+I91</f>
        <v>-1175.64</v>
      </c>
    </row>
    <row r="233" customFormat="false" ht="15.75" hidden="false" customHeight="false" outlineLevel="0" collapsed="false">
      <c r="A233" s="37"/>
      <c r="B233" s="37"/>
      <c r="C233" s="37"/>
      <c r="D233" s="37"/>
      <c r="E233" s="37"/>
      <c r="F233" s="37"/>
      <c r="G233" s="40"/>
      <c r="H233" s="37" t="s">
        <v>175</v>
      </c>
      <c r="I233" s="37" t="n">
        <f aca="false">I226+I227+I229+I230+I231</f>
        <v>-31976.81</v>
      </c>
    </row>
    <row r="234" customFormat="false" ht="15.75" hidden="false" customHeight="false" outlineLevel="0" collapsed="false">
      <c r="A234" s="37"/>
      <c r="B234" s="37"/>
      <c r="C234" s="37"/>
      <c r="D234" s="37"/>
      <c r="E234" s="37"/>
      <c r="F234" s="37"/>
      <c r="G234" s="40"/>
      <c r="H234" s="37"/>
      <c r="I234" s="37"/>
    </row>
    <row r="235" customFormat="false" ht="15.75" hidden="false" customHeight="false" outlineLevel="0" collapsed="false">
      <c r="A235" s="37"/>
      <c r="B235" s="37"/>
      <c r="C235" s="37"/>
      <c r="D235" s="37"/>
      <c r="E235" s="37"/>
      <c r="F235" s="37"/>
      <c r="G235" s="40"/>
      <c r="H235" s="37"/>
      <c r="I235" s="37"/>
    </row>
    <row r="236" customFormat="false" ht="15.75" hidden="false" customHeight="false" outlineLevel="0" collapsed="false">
      <c r="A236" s="37"/>
      <c r="B236" s="37"/>
      <c r="C236" s="37"/>
      <c r="D236" s="37"/>
      <c r="E236" s="37"/>
      <c r="F236" s="37"/>
      <c r="G236" s="40"/>
      <c r="H236" s="37"/>
      <c r="I236" s="37"/>
    </row>
    <row r="237" customFormat="false" ht="15.75" hidden="false" customHeight="false" outlineLevel="0" collapsed="false">
      <c r="A237" s="37"/>
      <c r="B237" s="37"/>
      <c r="C237" s="37"/>
      <c r="D237" s="37"/>
      <c r="E237" s="37"/>
      <c r="F237" s="37"/>
      <c r="G237" s="40"/>
      <c r="H237" s="37"/>
      <c r="I237" s="37"/>
    </row>
    <row r="238" customFormat="false" ht="15.75" hidden="false" customHeight="false" outlineLevel="0" collapsed="false">
      <c r="A238" s="37"/>
      <c r="B238" s="37"/>
      <c r="C238" s="37"/>
      <c r="D238" s="37"/>
      <c r="E238" s="37"/>
      <c r="F238" s="37"/>
      <c r="G238" s="40"/>
      <c r="H238" s="37"/>
      <c r="I238" s="37"/>
    </row>
    <row r="239" customFormat="false" ht="15.75" hidden="false" customHeight="false" outlineLevel="0" collapsed="false">
      <c r="A239" s="37"/>
      <c r="B239" s="37"/>
      <c r="C239" s="37"/>
      <c r="D239" s="37"/>
      <c r="E239" s="37"/>
      <c r="F239" s="37"/>
      <c r="G239" s="40"/>
      <c r="H239" s="37"/>
      <c r="I239" s="37"/>
    </row>
    <row r="240" customFormat="false" ht="15.75" hidden="false" customHeight="false" outlineLevel="0" collapsed="false">
      <c r="A240" s="37"/>
      <c r="B240" s="37"/>
      <c r="C240" s="37"/>
      <c r="D240" s="37"/>
      <c r="E240" s="37"/>
      <c r="F240" s="37"/>
      <c r="G240" s="40"/>
      <c r="H240" s="37"/>
      <c r="I240" s="37"/>
    </row>
    <row r="241" customFormat="false" ht="15.75" hidden="false" customHeight="false" outlineLevel="0" collapsed="false">
      <c r="A241" s="37"/>
      <c r="B241" s="37"/>
      <c r="C241" s="37"/>
      <c r="D241" s="37"/>
      <c r="E241" s="37"/>
      <c r="F241" s="37"/>
      <c r="G241" s="40"/>
      <c r="H241" s="37"/>
      <c r="I241" s="37"/>
    </row>
    <row r="242" customFormat="false" ht="15.75" hidden="false" customHeight="false" outlineLevel="0" collapsed="false">
      <c r="A242" s="37"/>
      <c r="B242" s="37"/>
      <c r="C242" s="37"/>
      <c r="D242" s="37"/>
      <c r="E242" s="37"/>
      <c r="F242" s="37"/>
      <c r="G242" s="40"/>
      <c r="H242" s="37"/>
      <c r="I242" s="37"/>
    </row>
    <row r="243" customFormat="false" ht="15.75" hidden="false" customHeight="false" outlineLevel="0" collapsed="false">
      <c r="A243" s="37"/>
      <c r="B243" s="37"/>
      <c r="C243" s="37"/>
      <c r="D243" s="37"/>
      <c r="E243" s="37"/>
      <c r="F243" s="37"/>
      <c r="G243" s="40"/>
      <c r="H243" s="37"/>
      <c r="I243" s="37"/>
    </row>
    <row r="244" customFormat="false" ht="15.75" hidden="false" customHeight="false" outlineLevel="0" collapsed="false">
      <c r="A244" s="37"/>
      <c r="B244" s="37"/>
      <c r="C244" s="37"/>
      <c r="D244" s="37"/>
      <c r="E244" s="37"/>
      <c r="F244" s="37"/>
      <c r="G244" s="40"/>
      <c r="H244" s="37"/>
      <c r="I244" s="3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4" colorId="64" zoomScale="100" zoomScaleNormal="100" zoomScalePageLayoutView="100" workbookViewId="0">
      <selection pane="topLeft" activeCell="I191" activeCellId="0" sqref="I191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53" t="s">
        <v>6</v>
      </c>
      <c r="B1" s="53" t="s">
        <v>7</v>
      </c>
      <c r="C1" s="53" t="s">
        <v>8</v>
      </c>
      <c r="G1" s="59" t="s">
        <v>9</v>
      </c>
      <c r="H1" s="60"/>
      <c r="I1" s="61" t="s">
        <v>10</v>
      </c>
      <c r="K1" s="61" t="s">
        <v>11</v>
      </c>
      <c r="L1" s="62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53" t="s">
        <v>13</v>
      </c>
      <c r="G3" s="59" t="n">
        <v>45292</v>
      </c>
      <c r="H3" s="60"/>
      <c r="I3" s="61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53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 t="s">
        <v>15</v>
      </c>
      <c r="B6" s="2" t="n">
        <v>4775</v>
      </c>
      <c r="C6" s="2" t="s">
        <v>176</v>
      </c>
      <c r="D6" s="2"/>
      <c r="E6" s="2"/>
      <c r="F6" s="2"/>
      <c r="G6" s="17" t="n">
        <v>45237</v>
      </c>
      <c r="H6" s="2"/>
      <c r="I6" s="20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15</v>
      </c>
      <c r="B7" s="2" t="n">
        <v>4785</v>
      </c>
      <c r="C7" s="2" t="s">
        <v>16</v>
      </c>
      <c r="D7" s="2" t="s">
        <v>44</v>
      </c>
      <c r="E7" s="2" t="s">
        <v>18</v>
      </c>
      <c r="F7" s="2"/>
      <c r="G7" s="17" t="n">
        <v>45288</v>
      </c>
      <c r="H7" s="2"/>
      <c r="I7" s="20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7"/>
      <c r="H8" s="2"/>
      <c r="I8" s="20"/>
      <c r="J8" s="2"/>
      <c r="K8" s="11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21"/>
      <c r="H10" s="14"/>
      <c r="I10" s="22"/>
      <c r="J10" s="14"/>
      <c r="K10" s="22"/>
    </row>
    <row r="11" customFormat="false" ht="15.75" hidden="false" customHeight="false" outlineLevel="0" collapsed="false">
      <c r="A11" s="2" t="s">
        <v>15</v>
      </c>
      <c r="B11" s="2"/>
      <c r="C11" s="2" t="s">
        <v>33</v>
      </c>
      <c r="D11" s="2"/>
      <c r="E11" s="2"/>
      <c r="F11" s="2"/>
      <c r="G11" s="17" t="n">
        <v>45296</v>
      </c>
      <c r="H11" s="2"/>
      <c r="I11" s="63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15</v>
      </c>
      <c r="B12" s="2" t="n">
        <v>4790</v>
      </c>
      <c r="C12" s="2" t="s">
        <v>20</v>
      </c>
      <c r="D12" s="2" t="s">
        <v>129</v>
      </c>
      <c r="E12" s="2"/>
      <c r="F12" s="2"/>
      <c r="G12" s="17" t="n">
        <v>45296</v>
      </c>
      <c r="H12" s="2"/>
      <c r="I12" s="20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15</v>
      </c>
      <c r="B13" s="2" t="n">
        <v>4791</v>
      </c>
      <c r="C13" s="2" t="s">
        <v>20</v>
      </c>
      <c r="D13" s="2" t="s">
        <v>28</v>
      </c>
      <c r="E13" s="2"/>
      <c r="F13" s="2"/>
      <c r="G13" s="17" t="n">
        <v>45296</v>
      </c>
      <c r="H13" s="2"/>
      <c r="I13" s="20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15</v>
      </c>
      <c r="B14" s="2" t="s">
        <v>22</v>
      </c>
      <c r="C14" s="2" t="s">
        <v>29</v>
      </c>
      <c r="D14" s="2"/>
      <c r="E14" s="2"/>
      <c r="F14" s="2"/>
      <c r="G14" s="17" t="n">
        <v>45302</v>
      </c>
      <c r="H14" s="2"/>
      <c r="I14" s="20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15</v>
      </c>
      <c r="B15" s="2" t="n">
        <v>4792</v>
      </c>
      <c r="C15" s="2" t="s">
        <v>177</v>
      </c>
      <c r="D15" s="2"/>
      <c r="E15" s="2"/>
      <c r="F15" s="2"/>
      <c r="G15" s="17" t="n">
        <v>45302</v>
      </c>
      <c r="H15" s="2"/>
      <c r="I15" s="20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117</v>
      </c>
      <c r="D16" s="2"/>
      <c r="E16" s="2"/>
      <c r="F16" s="2"/>
      <c r="G16" s="17" t="n">
        <v>45309</v>
      </c>
      <c r="H16" s="2"/>
      <c r="I16" s="20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15</v>
      </c>
      <c r="B17" s="2" t="s">
        <v>22</v>
      </c>
      <c r="C17" s="2" t="s">
        <v>25</v>
      </c>
      <c r="D17" s="2"/>
      <c r="E17" s="2"/>
      <c r="F17" s="2"/>
      <c r="G17" s="17" t="n">
        <v>45303</v>
      </c>
      <c r="H17" s="2"/>
      <c r="I17" s="20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15</v>
      </c>
      <c r="B18" s="2" t="s">
        <v>22</v>
      </c>
      <c r="C18" s="2" t="s">
        <v>23</v>
      </c>
      <c r="D18" s="2"/>
      <c r="E18" s="2"/>
      <c r="F18" s="2"/>
      <c r="G18" s="17" t="n">
        <v>45307</v>
      </c>
      <c r="H18" s="2"/>
      <c r="I18" s="20" t="n">
        <v>-1581.66</v>
      </c>
      <c r="J18" s="25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25" t="s">
        <v>15</v>
      </c>
      <c r="B19" s="2" t="n">
        <v>4793</v>
      </c>
      <c r="C19" s="2" t="s">
        <v>35</v>
      </c>
      <c r="D19" s="2" t="s">
        <v>178</v>
      </c>
      <c r="E19" s="2"/>
      <c r="F19" s="2"/>
      <c r="G19" s="17" t="n">
        <v>45317</v>
      </c>
      <c r="H19" s="2"/>
      <c r="I19" s="20" t="n">
        <v>-225</v>
      </c>
      <c r="J19" s="25"/>
      <c r="K19" s="11" t="n">
        <f aca="false">K18+I19</f>
        <v>39772.27</v>
      </c>
    </row>
    <row r="20" customFormat="false" ht="15.75" hidden="false" customHeight="false" outlineLevel="0" collapsed="false">
      <c r="A20" s="25" t="s">
        <v>15</v>
      </c>
      <c r="B20" s="2" t="n">
        <v>4794</v>
      </c>
      <c r="C20" s="2" t="s">
        <v>46</v>
      </c>
      <c r="D20" s="2" t="s">
        <v>178</v>
      </c>
      <c r="E20" s="2"/>
      <c r="F20" s="2"/>
      <c r="G20" s="17" t="n">
        <v>45317</v>
      </c>
      <c r="H20" s="2"/>
      <c r="I20" s="20" t="n">
        <v>-1600</v>
      </c>
      <c r="J20" s="25"/>
      <c r="K20" s="11" t="n">
        <f aca="false">K19+I20</f>
        <v>38172.27</v>
      </c>
    </row>
    <row r="21" customFormat="false" ht="15.75" hidden="false" customHeight="false" outlineLevel="0" collapsed="false">
      <c r="A21" s="25" t="s">
        <v>15</v>
      </c>
      <c r="B21" s="2" t="s">
        <v>22</v>
      </c>
      <c r="C21" s="2" t="s">
        <v>25</v>
      </c>
      <c r="D21" s="2"/>
      <c r="E21" s="2"/>
      <c r="F21" s="2"/>
      <c r="G21" s="17" t="n">
        <v>45317</v>
      </c>
      <c r="H21" s="2"/>
      <c r="I21" s="20" t="n">
        <v>-5622.66</v>
      </c>
      <c r="J21" s="25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25" t="s">
        <v>15</v>
      </c>
      <c r="B22" s="2" t="s">
        <v>22</v>
      </c>
      <c r="C22" s="2" t="s">
        <v>23</v>
      </c>
      <c r="D22" s="2"/>
      <c r="E22" s="2"/>
      <c r="F22" s="2"/>
      <c r="G22" s="17" t="n">
        <v>45321</v>
      </c>
      <c r="H22" s="2"/>
      <c r="I22" s="20" t="n">
        <v>-1619.36</v>
      </c>
      <c r="J22" s="25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25" t="s">
        <v>15</v>
      </c>
      <c r="B23" s="2" t="s">
        <v>22</v>
      </c>
      <c r="C23" s="2" t="s">
        <v>117</v>
      </c>
      <c r="D23" s="2"/>
      <c r="E23" s="2"/>
      <c r="F23" s="2"/>
      <c r="G23" s="17" t="n">
        <v>45321</v>
      </c>
      <c r="H23" s="2"/>
      <c r="I23" s="20" t="n">
        <v>-27.87</v>
      </c>
      <c r="J23" s="25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15</v>
      </c>
      <c r="B24" s="2" t="n">
        <v>4795</v>
      </c>
      <c r="C24" s="2" t="s">
        <v>16</v>
      </c>
      <c r="D24" s="2" t="s">
        <v>52</v>
      </c>
      <c r="E24" s="2" t="s">
        <v>18</v>
      </c>
      <c r="F24" s="2"/>
      <c r="G24" s="17" t="n">
        <v>45317</v>
      </c>
      <c r="H24" s="2"/>
      <c r="I24" s="20" t="n">
        <v>-500</v>
      </c>
      <c r="J24" s="25"/>
      <c r="K24" s="11" t="n">
        <f aca="false">K23+I24</f>
        <v>30402.38</v>
      </c>
    </row>
    <row r="25" customFormat="false" ht="15.75" hidden="false" customHeight="false" outlineLevel="0" collapsed="false">
      <c r="A25" s="25" t="s">
        <v>15</v>
      </c>
      <c r="B25" s="2" t="s">
        <v>22</v>
      </c>
      <c r="C25" s="2" t="s">
        <v>39</v>
      </c>
      <c r="D25" s="2"/>
      <c r="E25" s="2"/>
      <c r="F25" s="2"/>
      <c r="G25" s="17" t="n">
        <v>45317</v>
      </c>
      <c r="H25" s="2"/>
      <c r="I25" s="20" t="n">
        <v>-2138.18</v>
      </c>
      <c r="J25" s="25"/>
      <c r="K25" s="11" t="n">
        <f aca="false">K24+I25</f>
        <v>28264.2</v>
      </c>
    </row>
    <row r="26" customFormat="false" ht="17.35" hidden="false" customHeight="false" outlineLevel="0" collapsed="false">
      <c r="A26" s="25" t="s">
        <v>15</v>
      </c>
      <c r="B26" s="2"/>
      <c r="C26" s="2" t="s">
        <v>33</v>
      </c>
      <c r="D26" s="2"/>
      <c r="E26" s="2"/>
      <c r="F26" s="2"/>
      <c r="G26" s="17" t="n">
        <v>45317</v>
      </c>
      <c r="H26" s="2"/>
      <c r="I26" s="52" t="n">
        <v>14642.55</v>
      </c>
      <c r="J26" s="25"/>
      <c r="K26" s="11" t="n">
        <f aca="false">K25+I26</f>
        <v>42906.75</v>
      </c>
      <c r="M26" s="30" t="n">
        <f aca="false">SUMIF(I9:I26, "&lt;0")</f>
        <v>-20886.82</v>
      </c>
      <c r="N26" s="1" t="s">
        <v>44</v>
      </c>
    </row>
    <row r="27" customFormat="false" ht="15.75" hidden="false" customHeight="false" outlineLevel="0" collapsed="false">
      <c r="A27" s="25" t="s">
        <v>15</v>
      </c>
      <c r="B27" s="2" t="s">
        <v>22</v>
      </c>
      <c r="C27" s="2" t="s">
        <v>25</v>
      </c>
      <c r="D27" s="2"/>
      <c r="E27" s="2"/>
      <c r="F27" s="2"/>
      <c r="G27" s="17" t="n">
        <v>45331</v>
      </c>
      <c r="H27" s="2"/>
      <c r="I27" s="20" t="n">
        <v>-5807.92</v>
      </c>
      <c r="J27" s="25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25" t="s">
        <v>15</v>
      </c>
      <c r="B28" s="2" t="s">
        <v>22</v>
      </c>
      <c r="C28" s="2" t="s">
        <v>23</v>
      </c>
      <c r="D28" s="2"/>
      <c r="E28" s="2"/>
      <c r="F28" s="2"/>
      <c r="G28" s="17" t="n">
        <v>45342</v>
      </c>
      <c r="H28" s="2"/>
      <c r="I28" s="20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25" t="s">
        <v>15</v>
      </c>
      <c r="B29" s="2" t="s">
        <v>22</v>
      </c>
      <c r="C29" s="2" t="s">
        <v>117</v>
      </c>
      <c r="D29" s="2"/>
      <c r="E29" s="2"/>
      <c r="F29" s="2"/>
      <c r="G29" s="17" t="n">
        <v>45343</v>
      </c>
      <c r="H29" s="2"/>
      <c r="I29" s="20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25" t="s">
        <v>15</v>
      </c>
      <c r="B30" s="2" t="s">
        <v>22</v>
      </c>
      <c r="C30" s="2" t="s">
        <v>29</v>
      </c>
      <c r="D30" s="2"/>
      <c r="E30" s="2"/>
      <c r="F30" s="2"/>
      <c r="G30" s="17" t="n">
        <v>45331</v>
      </c>
      <c r="H30" s="2"/>
      <c r="I30" s="20" t="n">
        <v>-633.66</v>
      </c>
      <c r="J30" s="25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25" t="s">
        <v>15</v>
      </c>
      <c r="B31" s="2" t="n">
        <v>4796</v>
      </c>
      <c r="C31" s="2" t="s">
        <v>20</v>
      </c>
      <c r="D31" s="2" t="s">
        <v>28</v>
      </c>
      <c r="E31" s="2"/>
      <c r="F31" s="2"/>
      <c r="G31" s="17" t="n">
        <v>45338</v>
      </c>
      <c r="H31" s="2"/>
      <c r="I31" s="20" t="n">
        <v>-49.03</v>
      </c>
      <c r="J31" s="25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25" t="s">
        <v>15</v>
      </c>
      <c r="B32" s="2" t="n">
        <v>4797</v>
      </c>
      <c r="C32" s="2" t="s">
        <v>177</v>
      </c>
      <c r="D32" s="2"/>
      <c r="E32" s="2"/>
      <c r="F32" s="2"/>
      <c r="G32" s="17" t="n">
        <v>45338</v>
      </c>
      <c r="H32" s="2"/>
      <c r="I32" s="20" t="n">
        <v>-108.7</v>
      </c>
      <c r="J32" s="25"/>
      <c r="K32" s="11" t="n">
        <f aca="false">K31+I32</f>
        <v>34330.36</v>
      </c>
    </row>
    <row r="33" customFormat="false" ht="15.75" hidden="false" customHeight="false" outlineLevel="0" collapsed="false">
      <c r="A33" s="25" t="s">
        <v>15</v>
      </c>
      <c r="B33" s="2" t="n">
        <v>4798</v>
      </c>
      <c r="C33" s="2" t="s">
        <v>35</v>
      </c>
      <c r="D33" s="2" t="s">
        <v>179</v>
      </c>
      <c r="E33" s="2"/>
      <c r="F33" s="2"/>
      <c r="G33" s="17" t="n">
        <v>45338</v>
      </c>
      <c r="H33" s="2"/>
      <c r="I33" s="20" t="n">
        <v>-68</v>
      </c>
      <c r="J33" s="25"/>
      <c r="K33" s="11" t="n">
        <f aca="false">K32+I33</f>
        <v>34262.36</v>
      </c>
    </row>
    <row r="34" customFormat="false" ht="15.75" hidden="false" customHeight="false" outlineLevel="0" collapsed="false">
      <c r="A34" s="25" t="s">
        <v>15</v>
      </c>
      <c r="B34" s="2" t="n">
        <v>4799</v>
      </c>
      <c r="C34" s="2" t="s">
        <v>121</v>
      </c>
      <c r="D34" s="2" t="s">
        <v>180</v>
      </c>
      <c r="E34" s="2"/>
      <c r="F34" s="2"/>
      <c r="G34" s="17" t="n">
        <v>45338</v>
      </c>
      <c r="H34" s="2"/>
      <c r="I34" s="20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25" t="s">
        <v>15</v>
      </c>
      <c r="B35" s="2"/>
      <c r="C35" s="2" t="s">
        <v>33</v>
      </c>
      <c r="D35" s="2"/>
      <c r="E35" s="2"/>
      <c r="F35" s="2"/>
      <c r="G35" s="17" t="n">
        <v>45338</v>
      </c>
      <c r="H35" s="2"/>
      <c r="I35" s="52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25" t="s">
        <v>15</v>
      </c>
      <c r="B36" s="2" t="s">
        <v>22</v>
      </c>
      <c r="C36" s="2" t="s">
        <v>25</v>
      </c>
      <c r="D36" s="2"/>
      <c r="E36" s="2"/>
      <c r="F36" s="2"/>
      <c r="G36" s="17" t="n">
        <v>45345</v>
      </c>
      <c r="H36" s="2"/>
      <c r="I36" s="20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25" t="s">
        <v>15</v>
      </c>
      <c r="B37" s="2" t="s">
        <v>22</v>
      </c>
      <c r="C37" s="2" t="s">
        <v>23</v>
      </c>
      <c r="D37" s="2"/>
      <c r="E37" s="2"/>
      <c r="F37" s="2"/>
      <c r="G37" s="17" t="n">
        <v>45352</v>
      </c>
      <c r="H37" s="2"/>
      <c r="I37" s="20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25" t="s">
        <v>15</v>
      </c>
      <c r="B38" s="2" t="s">
        <v>22</v>
      </c>
      <c r="C38" s="2" t="s">
        <v>117</v>
      </c>
      <c r="D38" s="2"/>
      <c r="E38" s="2"/>
      <c r="F38" s="2"/>
      <c r="G38" s="17" t="n">
        <v>45343</v>
      </c>
      <c r="H38" s="2"/>
      <c r="I38" s="20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25" t="s">
        <v>15</v>
      </c>
      <c r="B39" s="2" t="n">
        <v>4800</v>
      </c>
      <c r="C39" s="2" t="s">
        <v>16</v>
      </c>
      <c r="D39" s="2" t="s">
        <v>51</v>
      </c>
      <c r="E39" s="2" t="s">
        <v>18</v>
      </c>
      <c r="F39" s="2"/>
      <c r="G39" s="17" t="n">
        <v>45345</v>
      </c>
      <c r="H39" s="2"/>
      <c r="I39" s="20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25" t="s">
        <v>15</v>
      </c>
      <c r="B40" s="2" t="s">
        <v>22</v>
      </c>
      <c r="C40" s="2" t="s">
        <v>39</v>
      </c>
      <c r="D40" s="2"/>
      <c r="E40" s="2"/>
      <c r="F40" s="2"/>
      <c r="G40" s="17" t="n">
        <v>45348</v>
      </c>
      <c r="H40" s="2"/>
      <c r="I40" s="20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25" t="s">
        <v>15</v>
      </c>
      <c r="B41" s="2" t="n">
        <v>4801</v>
      </c>
      <c r="C41" s="2" t="s">
        <v>42</v>
      </c>
      <c r="D41" s="2" t="s">
        <v>181</v>
      </c>
      <c r="E41" s="2"/>
      <c r="F41" s="2"/>
      <c r="G41" s="17" t="n">
        <v>45352</v>
      </c>
      <c r="H41" s="2"/>
      <c r="I41" s="20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25" t="s">
        <v>15</v>
      </c>
      <c r="B42" s="2" t="s">
        <v>22</v>
      </c>
      <c r="C42" s="2" t="s">
        <v>25</v>
      </c>
      <c r="D42" s="2"/>
      <c r="E42" s="2"/>
      <c r="F42" s="2"/>
      <c r="G42" s="17" t="n">
        <v>45359</v>
      </c>
      <c r="H42" s="2"/>
      <c r="I42" s="20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25" t="s">
        <v>15</v>
      </c>
      <c r="B43" s="2" t="s">
        <v>22</v>
      </c>
      <c r="C43" s="2" t="s">
        <v>23</v>
      </c>
      <c r="D43" s="2"/>
      <c r="E43" s="2"/>
      <c r="F43" s="2"/>
      <c r="G43" s="17" t="n">
        <v>45366</v>
      </c>
      <c r="H43" s="2"/>
      <c r="I43" s="20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25" t="s">
        <v>15</v>
      </c>
      <c r="B44" s="2" t="s">
        <v>22</v>
      </c>
      <c r="C44" s="2" t="s">
        <v>117</v>
      </c>
      <c r="D44" s="2"/>
      <c r="E44" s="2"/>
      <c r="F44" s="2"/>
      <c r="G44" s="17" t="n">
        <v>45399</v>
      </c>
      <c r="H44" s="2"/>
      <c r="I44" s="20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25" t="s">
        <v>15</v>
      </c>
      <c r="B45" s="2" t="n">
        <v>4802</v>
      </c>
      <c r="C45" s="2" t="s">
        <v>121</v>
      </c>
      <c r="D45" s="2" t="s">
        <v>38</v>
      </c>
      <c r="E45" s="2"/>
      <c r="F45" s="2"/>
      <c r="G45" s="17" t="n">
        <v>45359</v>
      </c>
      <c r="H45" s="2"/>
      <c r="I45" s="20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25" t="s">
        <v>15</v>
      </c>
      <c r="B46" s="2" t="n">
        <v>4803</v>
      </c>
      <c r="C46" s="2" t="s">
        <v>20</v>
      </c>
      <c r="D46" s="2" t="s">
        <v>28</v>
      </c>
      <c r="E46" s="2"/>
      <c r="F46" s="2"/>
      <c r="G46" s="17" t="n">
        <v>45359</v>
      </c>
      <c r="H46" s="2"/>
      <c r="I46" s="20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25" t="s">
        <v>15</v>
      </c>
      <c r="B47" s="2" t="s">
        <v>22</v>
      </c>
      <c r="C47" s="2" t="s">
        <v>29</v>
      </c>
      <c r="D47" s="2"/>
      <c r="E47" s="2"/>
      <c r="F47" s="2"/>
      <c r="G47" s="17" t="n">
        <v>45362</v>
      </c>
      <c r="H47" s="2"/>
      <c r="I47" s="20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25" t="s">
        <v>15</v>
      </c>
      <c r="B48" s="2"/>
      <c r="C48" s="2" t="s">
        <v>33</v>
      </c>
      <c r="D48" s="2"/>
      <c r="E48" s="2"/>
      <c r="F48" s="2"/>
      <c r="G48" s="17" t="n">
        <v>45370</v>
      </c>
      <c r="H48" s="2"/>
      <c r="I48" s="52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25" t="s">
        <v>15</v>
      </c>
      <c r="B49" s="2" t="s">
        <v>22</v>
      </c>
      <c r="C49" s="2" t="s">
        <v>25</v>
      </c>
      <c r="D49" s="2"/>
      <c r="E49" s="2"/>
      <c r="F49" s="2"/>
      <c r="G49" s="17" t="n">
        <v>45373</v>
      </c>
      <c r="H49" s="2"/>
      <c r="I49" s="20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25" t="s">
        <v>15</v>
      </c>
      <c r="B50" s="2" t="s">
        <v>22</v>
      </c>
      <c r="C50" s="2" t="s">
        <v>23</v>
      </c>
      <c r="D50" s="2"/>
      <c r="E50" s="2"/>
      <c r="F50" s="2"/>
      <c r="G50" s="17" t="n">
        <v>45398</v>
      </c>
      <c r="H50" s="2"/>
      <c r="I50" s="20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25" t="s">
        <v>15</v>
      </c>
      <c r="B51" s="2" t="n">
        <v>4804</v>
      </c>
      <c r="C51" s="2" t="s">
        <v>35</v>
      </c>
      <c r="D51" s="2" t="s">
        <v>182</v>
      </c>
      <c r="E51" s="2"/>
      <c r="F51" s="2"/>
      <c r="G51" s="17" t="n">
        <v>45377</v>
      </c>
      <c r="H51" s="2"/>
      <c r="I51" s="20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25" t="s">
        <v>15</v>
      </c>
      <c r="B52" s="2" t="n">
        <v>4805</v>
      </c>
      <c r="C52" s="2" t="s">
        <v>16</v>
      </c>
      <c r="D52" s="2" t="s">
        <v>53</v>
      </c>
      <c r="E52" s="2" t="s">
        <v>18</v>
      </c>
      <c r="F52" s="2"/>
      <c r="G52" s="17" t="n">
        <v>45377</v>
      </c>
      <c r="H52" s="2"/>
      <c r="I52" s="20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25" t="s">
        <v>15</v>
      </c>
      <c r="B53" s="2" t="s">
        <v>22</v>
      </c>
      <c r="C53" s="2" t="s">
        <v>39</v>
      </c>
      <c r="D53" s="2"/>
      <c r="E53" s="2"/>
      <c r="F53" s="2"/>
      <c r="G53" s="17" t="n">
        <v>45377</v>
      </c>
      <c r="H53" s="2"/>
      <c r="I53" s="20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25" t="s">
        <v>15</v>
      </c>
      <c r="B54" s="2" t="n">
        <v>4806</v>
      </c>
      <c r="C54" s="2" t="s">
        <v>128</v>
      </c>
      <c r="D54" s="2" t="s">
        <v>129</v>
      </c>
      <c r="E54" s="2"/>
      <c r="F54" s="2"/>
      <c r="G54" s="17" t="n">
        <v>45377</v>
      </c>
      <c r="H54" s="2"/>
      <c r="I54" s="20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25" t="s">
        <v>15</v>
      </c>
      <c r="B55" s="2" t="s">
        <v>22</v>
      </c>
      <c r="C55" s="2" t="s">
        <v>25</v>
      </c>
      <c r="D55" s="2"/>
      <c r="E55" s="2"/>
      <c r="F55" s="2"/>
      <c r="G55" s="17" t="n">
        <v>45387</v>
      </c>
      <c r="H55" s="2"/>
      <c r="I55" s="20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25" t="s">
        <v>15</v>
      </c>
      <c r="B56" s="2" t="s">
        <v>22</v>
      </c>
      <c r="C56" s="2" t="s">
        <v>23</v>
      </c>
      <c r="D56" s="2"/>
      <c r="E56" s="2"/>
      <c r="F56" s="2"/>
      <c r="G56" s="17" t="n">
        <v>45398</v>
      </c>
      <c r="H56" s="2"/>
      <c r="I56" s="20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25" t="s">
        <v>15</v>
      </c>
      <c r="B57" s="2" t="n">
        <v>4807</v>
      </c>
      <c r="C57" s="2" t="s">
        <v>20</v>
      </c>
      <c r="D57" s="2" t="s">
        <v>28</v>
      </c>
      <c r="E57" s="2"/>
      <c r="F57" s="2"/>
      <c r="G57" s="17" t="n">
        <v>45387</v>
      </c>
      <c r="H57" s="2"/>
      <c r="I57" s="20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25" t="s">
        <v>15</v>
      </c>
      <c r="B58" s="2"/>
      <c r="C58" s="2" t="s">
        <v>33</v>
      </c>
      <c r="D58" s="2"/>
      <c r="E58" s="2"/>
      <c r="F58" s="2"/>
      <c r="G58" s="17" t="n">
        <v>45387</v>
      </c>
      <c r="H58" s="2"/>
      <c r="I58" s="63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25" t="s">
        <v>15</v>
      </c>
      <c r="B59" s="2" t="n">
        <v>4808</v>
      </c>
      <c r="C59" s="2" t="s">
        <v>183</v>
      </c>
      <c r="D59" s="2" t="s">
        <v>184</v>
      </c>
      <c r="E59" s="2"/>
      <c r="F59" s="2"/>
      <c r="G59" s="17" t="n">
        <v>45393</v>
      </c>
      <c r="H59" s="2"/>
      <c r="I59" s="20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25" t="s">
        <v>15</v>
      </c>
      <c r="B60" s="2" t="s">
        <v>22</v>
      </c>
      <c r="C60" s="2" t="s">
        <v>29</v>
      </c>
      <c r="D60" s="2"/>
      <c r="E60" s="2"/>
      <c r="F60" s="2"/>
      <c r="G60" s="17" t="n">
        <v>45391</v>
      </c>
      <c r="H60" s="2"/>
      <c r="I60" s="20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25" t="s">
        <v>15</v>
      </c>
      <c r="B61" s="2" t="s">
        <v>22</v>
      </c>
      <c r="C61" s="2" t="s">
        <v>25</v>
      </c>
      <c r="D61" s="2"/>
      <c r="E61" s="2"/>
      <c r="F61" s="2"/>
      <c r="G61" s="17" t="n">
        <v>45401</v>
      </c>
      <c r="H61" s="2"/>
      <c r="I61" s="20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25" t="s">
        <v>15</v>
      </c>
      <c r="B62" s="2" t="s">
        <v>22</v>
      </c>
      <c r="C62" s="2" t="s">
        <v>23</v>
      </c>
      <c r="D62" s="2"/>
      <c r="E62" s="2"/>
      <c r="F62" s="2"/>
      <c r="G62" s="17" t="n">
        <v>45408</v>
      </c>
      <c r="H62" s="2"/>
      <c r="I62" s="20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25" t="s">
        <v>15</v>
      </c>
      <c r="B63" s="2" t="n">
        <v>4809</v>
      </c>
      <c r="C63" s="2" t="s">
        <v>16</v>
      </c>
      <c r="D63" s="2" t="s">
        <v>54</v>
      </c>
      <c r="E63" s="2" t="s">
        <v>18</v>
      </c>
      <c r="F63" s="2"/>
      <c r="G63" s="17" t="n">
        <v>45408</v>
      </c>
      <c r="H63" s="2"/>
      <c r="I63" s="20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25" t="s">
        <v>15</v>
      </c>
      <c r="B64" s="2" t="s">
        <v>22</v>
      </c>
      <c r="C64" s="2" t="s">
        <v>39</v>
      </c>
      <c r="D64" s="2"/>
      <c r="E64" s="2"/>
      <c r="F64" s="2"/>
      <c r="G64" s="17" t="n">
        <v>45408</v>
      </c>
      <c r="H64" s="2"/>
      <c r="I64" s="20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25" t="s">
        <v>15</v>
      </c>
      <c r="B65" s="2" t="n">
        <v>4810</v>
      </c>
      <c r="C65" s="2" t="s">
        <v>42</v>
      </c>
      <c r="D65" s="2" t="s">
        <v>185</v>
      </c>
      <c r="E65" s="2"/>
      <c r="F65" s="2"/>
      <c r="G65" s="17" t="n">
        <v>45408</v>
      </c>
      <c r="H65" s="2"/>
      <c r="I65" s="20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25" t="s">
        <v>15</v>
      </c>
      <c r="B66" s="2" t="s">
        <v>22</v>
      </c>
      <c r="C66" s="2" t="s">
        <v>117</v>
      </c>
      <c r="D66" s="2"/>
      <c r="E66" s="2"/>
      <c r="F66" s="2"/>
      <c r="G66" s="17" t="n">
        <v>45412</v>
      </c>
      <c r="H66" s="2"/>
      <c r="I66" s="20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25" t="s">
        <v>15</v>
      </c>
      <c r="B67" s="2" t="s">
        <v>22</v>
      </c>
      <c r="C67" s="2" t="s">
        <v>25</v>
      </c>
      <c r="D67" s="2"/>
      <c r="E67" s="2"/>
      <c r="F67" s="2"/>
      <c r="G67" s="17" t="n">
        <v>45415</v>
      </c>
      <c r="H67" s="2"/>
      <c r="I67" s="20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25" t="s">
        <v>15</v>
      </c>
      <c r="B68" s="2" t="s">
        <v>22</v>
      </c>
      <c r="C68" s="2" t="s">
        <v>23</v>
      </c>
      <c r="D68" s="2"/>
      <c r="E68" s="2"/>
      <c r="F68" s="2"/>
      <c r="G68" s="17" t="n">
        <v>45422</v>
      </c>
      <c r="H68" s="2"/>
      <c r="I68" s="20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25" t="s">
        <v>15</v>
      </c>
      <c r="B69" s="2" t="n">
        <v>4811</v>
      </c>
      <c r="C69" s="2" t="s">
        <v>20</v>
      </c>
      <c r="D69" s="2" t="s">
        <v>28</v>
      </c>
      <c r="E69" s="2"/>
      <c r="F69" s="2"/>
      <c r="G69" s="17" t="n">
        <v>45421</v>
      </c>
      <c r="H69" s="2"/>
      <c r="I69" s="20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25" t="s">
        <v>15</v>
      </c>
      <c r="B70" s="2" t="s">
        <v>22</v>
      </c>
      <c r="C70" s="2" t="s">
        <v>29</v>
      </c>
      <c r="D70" s="2"/>
      <c r="E70" s="2"/>
      <c r="F70" s="2"/>
      <c r="G70" s="17" t="n">
        <v>45421</v>
      </c>
      <c r="H70" s="2"/>
      <c r="I70" s="20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25" t="s">
        <v>15</v>
      </c>
      <c r="B71" s="2"/>
      <c r="C71" s="2" t="s">
        <v>33</v>
      </c>
      <c r="D71" s="2"/>
      <c r="E71" s="2"/>
      <c r="F71" s="2"/>
      <c r="G71" s="17" t="n">
        <v>45421</v>
      </c>
      <c r="H71" s="2"/>
      <c r="I71" s="52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25" t="s">
        <v>15</v>
      </c>
      <c r="B72" s="2" t="s">
        <v>22</v>
      </c>
      <c r="C72" s="2" t="s">
        <v>25</v>
      </c>
      <c r="D72" s="2"/>
      <c r="E72" s="2"/>
      <c r="F72" s="2"/>
      <c r="G72" s="17" t="n">
        <v>45429</v>
      </c>
      <c r="H72" s="2"/>
      <c r="I72" s="20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25" t="s">
        <v>15</v>
      </c>
      <c r="B73" s="2" t="n">
        <v>4812</v>
      </c>
      <c r="C73" s="2" t="s">
        <v>121</v>
      </c>
      <c r="D73" s="2"/>
      <c r="E73" s="2"/>
      <c r="F73" s="2"/>
      <c r="G73" s="17" t="n">
        <v>45429</v>
      </c>
      <c r="H73" s="2"/>
      <c r="I73" s="20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25" t="s">
        <v>15</v>
      </c>
      <c r="B74" s="2" t="s">
        <v>22</v>
      </c>
      <c r="C74" s="2" t="s">
        <v>186</v>
      </c>
      <c r="D74" s="2" t="s">
        <v>187</v>
      </c>
      <c r="E74" s="2"/>
      <c r="F74" s="2"/>
      <c r="G74" s="17" t="n">
        <v>45435</v>
      </c>
      <c r="H74" s="2"/>
      <c r="I74" s="20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25" t="s">
        <v>15</v>
      </c>
      <c r="B75" s="2" t="n">
        <v>4813</v>
      </c>
      <c r="C75" s="2" t="s">
        <v>16</v>
      </c>
      <c r="D75" s="2" t="s">
        <v>55</v>
      </c>
      <c r="E75" s="2" t="s">
        <v>18</v>
      </c>
      <c r="F75" s="2"/>
      <c r="G75" s="17" t="n">
        <v>45436</v>
      </c>
      <c r="H75" s="2"/>
      <c r="I75" s="20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25" t="s">
        <v>15</v>
      </c>
      <c r="B76" s="2"/>
      <c r="C76" s="2" t="s">
        <v>39</v>
      </c>
      <c r="D76" s="2"/>
      <c r="E76" s="2"/>
      <c r="F76" s="2"/>
      <c r="G76" s="17" t="n">
        <v>45436</v>
      </c>
      <c r="H76" s="2"/>
      <c r="I76" s="20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25" t="s">
        <v>15</v>
      </c>
      <c r="B77" s="2" t="n">
        <v>4814</v>
      </c>
      <c r="C77" s="2" t="s">
        <v>188</v>
      </c>
      <c r="D77" s="2"/>
      <c r="E77" s="2"/>
      <c r="F77" s="2"/>
      <c r="G77" s="17" t="n">
        <v>45436</v>
      </c>
      <c r="H77" s="2"/>
      <c r="I77" s="20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25" t="s">
        <v>15</v>
      </c>
      <c r="B78" s="2" t="n">
        <v>4815</v>
      </c>
      <c r="C78" s="2" t="s">
        <v>46</v>
      </c>
      <c r="D78" s="2" t="s">
        <v>189</v>
      </c>
      <c r="E78" s="2"/>
      <c r="F78" s="2"/>
      <c r="G78" s="17" t="n">
        <v>45436</v>
      </c>
      <c r="H78" s="2"/>
      <c r="I78" s="20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25" t="s">
        <v>15</v>
      </c>
      <c r="B79" s="2" t="n">
        <v>4816</v>
      </c>
      <c r="C79" s="2" t="s">
        <v>35</v>
      </c>
      <c r="D79" s="2" t="s">
        <v>190</v>
      </c>
      <c r="E79" s="2"/>
      <c r="F79" s="2"/>
      <c r="G79" s="17" t="n">
        <v>45436</v>
      </c>
      <c r="H79" s="2"/>
      <c r="I79" s="20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25" t="s">
        <v>15</v>
      </c>
      <c r="B80" s="2" t="n">
        <v>4817</v>
      </c>
      <c r="C80" s="2" t="s">
        <v>112</v>
      </c>
      <c r="D80" s="2" t="s">
        <v>191</v>
      </c>
      <c r="E80" s="2"/>
      <c r="F80" s="2"/>
      <c r="G80" s="17" t="n">
        <v>45436</v>
      </c>
      <c r="H80" s="2"/>
      <c r="I80" s="20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25" t="s">
        <v>15</v>
      </c>
      <c r="B81" s="2"/>
      <c r="C81" s="2" t="s">
        <v>33</v>
      </c>
      <c r="D81" s="2"/>
      <c r="E81" s="2"/>
      <c r="F81" s="2"/>
      <c r="G81" s="17" t="n">
        <v>45436</v>
      </c>
      <c r="H81" s="2"/>
      <c r="I81" s="52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25" t="s">
        <v>15</v>
      </c>
      <c r="B82" s="2"/>
      <c r="C82" s="2" t="s">
        <v>25</v>
      </c>
      <c r="D82" s="2"/>
      <c r="E82" s="2"/>
      <c r="F82" s="2"/>
      <c r="G82" s="17" t="n">
        <v>45443</v>
      </c>
      <c r="H82" s="2"/>
      <c r="I82" s="20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25" t="s">
        <v>15</v>
      </c>
      <c r="B83" s="2"/>
      <c r="C83" s="2" t="s">
        <v>117</v>
      </c>
      <c r="D83" s="2"/>
      <c r="E83" s="2"/>
      <c r="F83" s="2"/>
      <c r="G83" s="17" t="n">
        <v>45461</v>
      </c>
      <c r="H83" s="2"/>
      <c r="I83" s="20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25" t="s">
        <v>15</v>
      </c>
      <c r="B84" s="2" t="n">
        <v>4818</v>
      </c>
      <c r="C84" s="2" t="s">
        <v>42</v>
      </c>
      <c r="D84" s="2" t="s">
        <v>192</v>
      </c>
      <c r="E84" s="2"/>
      <c r="F84" s="2"/>
      <c r="G84" s="17" t="n">
        <v>45450</v>
      </c>
      <c r="H84" s="2"/>
      <c r="I84" s="20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25" t="s">
        <v>15</v>
      </c>
      <c r="B85" s="2" t="n">
        <v>4819</v>
      </c>
      <c r="C85" s="2" t="s">
        <v>20</v>
      </c>
      <c r="D85" s="2" t="s">
        <v>28</v>
      </c>
      <c r="E85" s="2"/>
      <c r="F85" s="2"/>
      <c r="G85" s="17" t="n">
        <v>45450</v>
      </c>
      <c r="H85" s="2"/>
      <c r="I85" s="20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25" t="s">
        <v>15</v>
      </c>
      <c r="B86" s="2" t="s">
        <v>22</v>
      </c>
      <c r="C86" s="2" t="s">
        <v>29</v>
      </c>
      <c r="D86" s="2"/>
      <c r="E86" s="2"/>
      <c r="F86" s="2"/>
      <c r="G86" s="17" t="n">
        <v>45454</v>
      </c>
      <c r="H86" s="2"/>
      <c r="I86" s="20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25" t="s">
        <v>15</v>
      </c>
      <c r="B87" s="2" t="s">
        <v>22</v>
      </c>
      <c r="C87" s="2" t="s">
        <v>25</v>
      </c>
      <c r="D87" s="2"/>
      <c r="E87" s="2"/>
      <c r="F87" s="2"/>
      <c r="G87" s="17" t="n">
        <v>45457</v>
      </c>
      <c r="H87" s="2"/>
      <c r="I87" s="20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25" t="s">
        <v>15</v>
      </c>
      <c r="B88" s="2" t="s">
        <v>22</v>
      </c>
      <c r="C88" s="2" t="s">
        <v>23</v>
      </c>
      <c r="D88" s="2"/>
      <c r="E88" s="2"/>
      <c r="F88" s="2"/>
      <c r="G88" s="17" t="n">
        <v>45460</v>
      </c>
      <c r="H88" s="2"/>
      <c r="I88" s="20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25" t="s">
        <v>15</v>
      </c>
      <c r="B89" s="2" t="s">
        <v>22</v>
      </c>
      <c r="C89" s="2" t="s">
        <v>23</v>
      </c>
      <c r="D89" s="2"/>
      <c r="E89" s="2"/>
      <c r="F89" s="2"/>
      <c r="G89" s="17" t="n">
        <v>45460</v>
      </c>
      <c r="H89" s="2"/>
      <c r="I89" s="20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25" t="s">
        <v>15</v>
      </c>
      <c r="B90" s="2" t="s">
        <v>22</v>
      </c>
      <c r="C90" s="2" t="s">
        <v>23</v>
      </c>
      <c r="D90" s="2"/>
      <c r="E90" s="2"/>
      <c r="F90" s="2"/>
      <c r="G90" s="17" t="n">
        <v>45460</v>
      </c>
      <c r="H90" s="2"/>
      <c r="I90" s="20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25" t="s">
        <v>15</v>
      </c>
      <c r="B91" s="2"/>
      <c r="C91" s="2" t="s">
        <v>33</v>
      </c>
      <c r="D91" s="2"/>
      <c r="E91" s="2"/>
      <c r="F91" s="2"/>
      <c r="G91" s="17" t="n">
        <v>45463</v>
      </c>
      <c r="H91" s="2"/>
      <c r="I91" s="52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25" t="s">
        <v>15</v>
      </c>
      <c r="B92" s="2" t="s">
        <v>22</v>
      </c>
      <c r="C92" s="2" t="s">
        <v>25</v>
      </c>
      <c r="D92" s="2"/>
      <c r="E92" s="2"/>
      <c r="F92" s="2"/>
      <c r="G92" s="17" t="n">
        <v>45471</v>
      </c>
      <c r="H92" s="2"/>
      <c r="I92" s="20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25" t="s">
        <v>15</v>
      </c>
      <c r="B93" s="2" t="s">
        <v>22</v>
      </c>
      <c r="C93" s="2" t="s">
        <v>23</v>
      </c>
      <c r="D93" s="2"/>
      <c r="E93" s="2"/>
      <c r="F93" s="2"/>
      <c r="G93" s="17" t="n">
        <v>45471</v>
      </c>
      <c r="H93" s="2"/>
      <c r="I93" s="20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25" t="s">
        <v>15</v>
      </c>
      <c r="B94" s="2" t="s">
        <v>22</v>
      </c>
      <c r="C94" s="2" t="s">
        <v>117</v>
      </c>
      <c r="D94" s="2"/>
      <c r="E94" s="2"/>
      <c r="F94" s="2"/>
      <c r="G94" s="17" t="n">
        <v>45471</v>
      </c>
      <c r="H94" s="2"/>
      <c r="I94" s="20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25" t="s">
        <v>15</v>
      </c>
      <c r="B95" s="2" t="n">
        <v>4820</v>
      </c>
      <c r="C95" s="2" t="s">
        <v>16</v>
      </c>
      <c r="D95" s="2" t="s">
        <v>56</v>
      </c>
      <c r="E95" s="2" t="s">
        <v>18</v>
      </c>
      <c r="F95" s="2"/>
      <c r="G95" s="17" t="n">
        <v>45471</v>
      </c>
      <c r="H95" s="2"/>
      <c r="I95" s="20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25" t="s">
        <v>15</v>
      </c>
      <c r="B96" s="2" t="s">
        <v>22</v>
      </c>
      <c r="C96" s="2" t="s">
        <v>39</v>
      </c>
      <c r="D96" s="2"/>
      <c r="E96" s="2"/>
      <c r="F96" s="2"/>
      <c r="G96" s="17" t="n">
        <v>45471</v>
      </c>
      <c r="H96" s="2"/>
      <c r="I96" s="20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1"/>
    </row>
    <row r="97" customFormat="false" ht="15.75" hidden="false" customHeight="false" outlineLevel="0" collapsed="false">
      <c r="A97" s="25" t="s">
        <v>15</v>
      </c>
      <c r="B97" s="2" t="s">
        <v>22</v>
      </c>
      <c r="C97" s="2" t="s">
        <v>117</v>
      </c>
      <c r="D97" s="2"/>
      <c r="E97" s="2"/>
      <c r="F97" s="2"/>
      <c r="G97" s="17" t="n">
        <v>45474</v>
      </c>
      <c r="H97" s="2"/>
      <c r="I97" s="20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25" t="s">
        <v>15</v>
      </c>
      <c r="B98" s="2" t="s">
        <v>22</v>
      </c>
      <c r="C98" s="2" t="s">
        <v>23</v>
      </c>
      <c r="D98" s="2"/>
      <c r="E98" s="2"/>
      <c r="F98" s="2"/>
      <c r="G98" s="17" t="n">
        <v>45478</v>
      </c>
      <c r="H98" s="2"/>
      <c r="I98" s="20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25" t="s">
        <v>15</v>
      </c>
      <c r="B99" s="2" t="s">
        <v>22</v>
      </c>
      <c r="C99" s="2" t="s">
        <v>29</v>
      </c>
      <c r="D99" s="2"/>
      <c r="E99" s="2"/>
      <c r="F99" s="2"/>
      <c r="G99" s="17" t="n">
        <v>45482</v>
      </c>
      <c r="H99" s="2"/>
      <c r="I99" s="20" t="n">
        <v>-633.66</v>
      </c>
      <c r="J99" s="25"/>
      <c r="K99" s="11" t="n">
        <f aca="false">K98+I99</f>
        <v>63798.38</v>
      </c>
    </row>
    <row r="100" customFormat="false" ht="15.75" hidden="false" customHeight="false" outlineLevel="0" collapsed="false">
      <c r="A100" s="25" t="s">
        <v>15</v>
      </c>
      <c r="B100" s="2" t="s">
        <v>22</v>
      </c>
      <c r="C100" s="2" t="s">
        <v>193</v>
      </c>
      <c r="D100" s="2"/>
      <c r="E100" s="2"/>
      <c r="F100" s="2"/>
      <c r="G100" s="17" t="n">
        <v>45484</v>
      </c>
      <c r="H100" s="2"/>
      <c r="I100" s="20" t="n">
        <v>-289.57</v>
      </c>
      <c r="J100" s="25"/>
      <c r="K100" s="11" t="n">
        <f aca="false">K99+I100</f>
        <v>63508.81</v>
      </c>
    </row>
    <row r="101" customFormat="false" ht="15.75" hidden="false" customHeight="false" outlineLevel="0" collapsed="false">
      <c r="A101" s="25" t="s">
        <v>15</v>
      </c>
      <c r="B101" s="2" t="s">
        <v>22</v>
      </c>
      <c r="C101" s="2" t="s">
        <v>25</v>
      </c>
      <c r="D101" s="2"/>
      <c r="E101" s="2"/>
      <c r="F101" s="2"/>
      <c r="G101" s="17" t="n">
        <v>45484</v>
      </c>
      <c r="H101" s="2"/>
      <c r="I101" s="20" t="n">
        <v>-4797.78</v>
      </c>
      <c r="J101" s="25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25" t="s">
        <v>15</v>
      </c>
      <c r="B102" s="2" t="n">
        <v>4821</v>
      </c>
      <c r="C102" s="2" t="s">
        <v>20</v>
      </c>
      <c r="D102" s="2" t="s">
        <v>28</v>
      </c>
      <c r="E102" s="2"/>
      <c r="F102" s="2"/>
      <c r="G102" s="17" t="n">
        <v>45485</v>
      </c>
      <c r="H102" s="2"/>
      <c r="I102" s="20" t="n">
        <v>-49.03</v>
      </c>
      <c r="J102" s="25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25" t="s">
        <v>15</v>
      </c>
      <c r="B103" s="2"/>
      <c r="C103" s="2" t="s">
        <v>33</v>
      </c>
      <c r="D103" s="2"/>
      <c r="E103" s="2"/>
      <c r="F103" s="2"/>
      <c r="G103" s="17" t="n">
        <v>45492</v>
      </c>
      <c r="H103" s="2"/>
      <c r="I103" s="52" t="n">
        <v>15944.34</v>
      </c>
      <c r="J103" s="25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25" t="s">
        <v>15</v>
      </c>
      <c r="B104" s="2" t="s">
        <v>22</v>
      </c>
      <c r="C104" s="2" t="s">
        <v>25</v>
      </c>
      <c r="D104" s="2"/>
      <c r="E104" s="2"/>
      <c r="F104" s="2"/>
      <c r="G104" s="17" t="n">
        <v>45499</v>
      </c>
      <c r="H104" s="2"/>
      <c r="I104" s="20" t="n">
        <v>-4797.79</v>
      </c>
      <c r="J104" s="25"/>
      <c r="K104" s="11" t="n">
        <f aca="false">K103+I104</f>
        <v>69808.55</v>
      </c>
    </row>
    <row r="105" customFormat="false" ht="15.75" hidden="false" customHeight="false" outlineLevel="0" collapsed="false">
      <c r="A105" s="25" t="s">
        <v>15</v>
      </c>
      <c r="B105" s="2" t="s">
        <v>22</v>
      </c>
      <c r="C105" s="2" t="s">
        <v>25</v>
      </c>
      <c r="D105" s="2"/>
      <c r="E105" s="2"/>
      <c r="F105" s="2"/>
      <c r="G105" s="17" t="n">
        <v>45498</v>
      </c>
      <c r="H105" s="2"/>
      <c r="I105" s="20" t="n">
        <v>-477.15</v>
      </c>
      <c r="J105" s="25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15</v>
      </c>
      <c r="B106" s="2" t="s">
        <v>22</v>
      </c>
      <c r="C106" s="2" t="s">
        <v>23</v>
      </c>
      <c r="D106" s="2"/>
      <c r="E106" s="2"/>
      <c r="F106" s="2"/>
      <c r="G106" s="17" t="n">
        <v>45499</v>
      </c>
      <c r="H106" s="2"/>
      <c r="I106" s="20" t="n">
        <v>-1415.52</v>
      </c>
      <c r="J106" s="25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15</v>
      </c>
      <c r="B107" s="2" t="n">
        <v>4822</v>
      </c>
      <c r="C107" s="2" t="s">
        <v>16</v>
      </c>
      <c r="D107" s="2" t="s">
        <v>57</v>
      </c>
      <c r="E107" s="2" t="s">
        <v>18</v>
      </c>
      <c r="F107" s="2"/>
      <c r="G107" s="17" t="n">
        <v>45499</v>
      </c>
      <c r="H107" s="2"/>
      <c r="I107" s="20" t="n">
        <v>-500</v>
      </c>
      <c r="J107" s="25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15</v>
      </c>
      <c r="B108" s="2" t="s">
        <v>22</v>
      </c>
      <c r="C108" s="2" t="s">
        <v>39</v>
      </c>
      <c r="D108" s="2"/>
      <c r="E108" s="2"/>
      <c r="F108" s="2"/>
      <c r="G108" s="17" t="n">
        <v>45499</v>
      </c>
      <c r="H108" s="2"/>
      <c r="I108" s="20" t="n">
        <v>-3363.12</v>
      </c>
      <c r="J108" s="25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15</v>
      </c>
      <c r="B109" s="2"/>
      <c r="C109" s="2" t="s">
        <v>33</v>
      </c>
      <c r="D109" s="2"/>
      <c r="E109" s="2"/>
      <c r="F109" s="2"/>
      <c r="G109" s="17" t="n">
        <v>45499</v>
      </c>
      <c r="H109" s="2"/>
      <c r="I109" s="52" t="n">
        <v>17200</v>
      </c>
      <c r="J109" s="25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15</v>
      </c>
      <c r="B110" s="2" t="s">
        <v>22</v>
      </c>
      <c r="C110" s="2" t="s">
        <v>25</v>
      </c>
      <c r="D110" s="2"/>
      <c r="E110" s="2"/>
      <c r="F110" s="2"/>
      <c r="G110" s="17" t="n">
        <v>45498</v>
      </c>
      <c r="H110" s="2"/>
      <c r="I110" s="20" t="n">
        <v>-477.15</v>
      </c>
      <c r="J110" s="25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15</v>
      </c>
      <c r="B111" s="2" t="s">
        <v>22</v>
      </c>
      <c r="C111" s="2" t="s">
        <v>25</v>
      </c>
      <c r="D111" s="2"/>
      <c r="E111" s="2"/>
      <c r="F111" s="2"/>
      <c r="G111" s="17" t="n">
        <v>45513</v>
      </c>
      <c r="H111" s="2"/>
      <c r="I111" s="20" t="n">
        <v>-5688.94</v>
      </c>
      <c r="J111" s="25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15</v>
      </c>
      <c r="B112" s="2" t="s">
        <v>22</v>
      </c>
      <c r="C112" s="2" t="s">
        <v>23</v>
      </c>
      <c r="D112" s="2"/>
      <c r="E112" s="2"/>
      <c r="F112" s="2"/>
      <c r="G112" s="17" t="n">
        <v>45520</v>
      </c>
      <c r="H112" s="2"/>
      <c r="I112" s="20" t="n">
        <v>-79.57</v>
      </c>
      <c r="J112" s="25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15</v>
      </c>
      <c r="B113" s="2" t="s">
        <v>22</v>
      </c>
      <c r="C113" s="2" t="s">
        <v>23</v>
      </c>
      <c r="D113" s="2"/>
      <c r="E113" s="2"/>
      <c r="F113" s="2"/>
      <c r="G113" s="17" t="n">
        <v>45520</v>
      </c>
      <c r="H113" s="2"/>
      <c r="I113" s="20" t="n">
        <v>-1447.34</v>
      </c>
      <c r="J113" s="25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15</v>
      </c>
      <c r="B114" s="2" t="s">
        <v>22</v>
      </c>
      <c r="C114" s="2" t="s">
        <v>117</v>
      </c>
      <c r="D114" s="2"/>
      <c r="E114" s="2"/>
      <c r="F114" s="2"/>
      <c r="G114" s="17" t="n">
        <v>45523</v>
      </c>
      <c r="H114" s="2"/>
      <c r="I114" s="20" t="n">
        <v>-379.35</v>
      </c>
      <c r="J114" s="25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15</v>
      </c>
      <c r="B115" s="2" t="s">
        <v>22</v>
      </c>
      <c r="C115" s="2" t="s">
        <v>29</v>
      </c>
      <c r="D115" s="2"/>
      <c r="E115" s="2"/>
      <c r="F115" s="2"/>
      <c r="G115" s="17" t="n">
        <v>45513</v>
      </c>
      <c r="H115" s="2"/>
      <c r="I115" s="20" t="n">
        <v>-633.66</v>
      </c>
      <c r="J115" s="25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15</v>
      </c>
      <c r="B116" s="2" t="n">
        <v>4824</v>
      </c>
      <c r="C116" s="2" t="s">
        <v>20</v>
      </c>
      <c r="D116" s="2" t="s">
        <v>28</v>
      </c>
      <c r="E116" s="2"/>
      <c r="F116" s="2"/>
      <c r="G116" s="17" t="n">
        <v>45527</v>
      </c>
      <c r="H116" s="2"/>
      <c r="I116" s="20" t="n">
        <v>-56.57</v>
      </c>
      <c r="J116" s="25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15</v>
      </c>
      <c r="B117" s="2" t="n">
        <v>4823</v>
      </c>
      <c r="C117" s="2" t="s">
        <v>194</v>
      </c>
      <c r="D117" s="2"/>
      <c r="E117" s="2"/>
      <c r="F117" s="2" t="s">
        <v>195</v>
      </c>
      <c r="G117" s="17" t="n">
        <v>45520</v>
      </c>
      <c r="H117" s="2"/>
      <c r="I117" s="20" t="n">
        <v>-300</v>
      </c>
      <c r="J117" s="25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15</v>
      </c>
      <c r="B118" s="2" t="s">
        <v>22</v>
      </c>
      <c r="C118" s="2" t="s">
        <v>25</v>
      </c>
      <c r="D118" s="2"/>
      <c r="E118" s="2"/>
      <c r="F118" s="2"/>
      <c r="G118" s="17" t="n">
        <v>45527</v>
      </c>
      <c r="H118" s="2"/>
      <c r="I118" s="20" t="n">
        <v>-5811.13</v>
      </c>
      <c r="J118" s="25"/>
      <c r="K118" s="11" t="n">
        <f aca="false">K117+I118</f>
        <v>66379.05</v>
      </c>
    </row>
    <row r="119" customFormat="false" ht="15.75" hidden="false" customHeight="false" outlineLevel="0" collapsed="false">
      <c r="A119" s="37" t="s">
        <v>15</v>
      </c>
      <c r="B119" s="2" t="s">
        <v>22</v>
      </c>
      <c r="C119" s="2" t="s">
        <v>23</v>
      </c>
      <c r="D119" s="2"/>
      <c r="E119" s="2"/>
      <c r="F119" s="2"/>
      <c r="G119" s="17" t="n">
        <v>45526</v>
      </c>
      <c r="H119" s="2"/>
      <c r="I119" s="20" t="n">
        <v>-1574.94</v>
      </c>
      <c r="J119" s="25"/>
      <c r="K119" s="11" t="n">
        <f aca="false">K118+I119</f>
        <v>64804.11</v>
      </c>
      <c r="L119" s="11" t="n">
        <f aca="false">K119-I116</f>
        <v>64860.68</v>
      </c>
      <c r="M119" s="61"/>
    </row>
    <row r="120" customFormat="false" ht="15.75" hidden="false" customHeight="false" outlineLevel="0" collapsed="false">
      <c r="A120" s="2" t="s">
        <v>15</v>
      </c>
      <c r="B120" s="2" t="n">
        <v>4825</v>
      </c>
      <c r="C120" s="2" t="s">
        <v>16</v>
      </c>
      <c r="D120" s="2" t="s">
        <v>152</v>
      </c>
      <c r="E120" s="2" t="s">
        <v>18</v>
      </c>
      <c r="F120" s="2"/>
      <c r="G120" s="17" t="n">
        <v>45527</v>
      </c>
      <c r="H120" s="2"/>
      <c r="I120" s="20" t="n">
        <v>-500</v>
      </c>
      <c r="J120" s="25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15</v>
      </c>
      <c r="B121" s="2"/>
      <c r="C121" s="2" t="s">
        <v>33</v>
      </c>
      <c r="D121" s="2"/>
      <c r="E121" s="2"/>
      <c r="F121" s="2"/>
      <c r="G121" s="17" t="n">
        <v>45527</v>
      </c>
      <c r="H121" s="2"/>
      <c r="I121" s="52" t="n">
        <v>7800</v>
      </c>
      <c r="J121" s="25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15</v>
      </c>
      <c r="B122" s="2" t="s">
        <v>22</v>
      </c>
      <c r="C122" s="2" t="s">
        <v>39</v>
      </c>
      <c r="D122" s="2"/>
      <c r="E122" s="2"/>
      <c r="F122" s="2"/>
      <c r="G122" s="17" t="n">
        <v>45534</v>
      </c>
      <c r="H122" s="2"/>
      <c r="I122" s="20" t="n">
        <v>-5628.79</v>
      </c>
      <c r="J122" s="25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15</v>
      </c>
      <c r="B123" s="2" t="n">
        <v>4826</v>
      </c>
      <c r="C123" s="2" t="s">
        <v>153</v>
      </c>
      <c r="D123" s="2" t="s">
        <v>196</v>
      </c>
      <c r="E123" s="2"/>
      <c r="F123" s="2"/>
      <c r="G123" s="17" t="n">
        <v>45534</v>
      </c>
      <c r="I123" s="20" t="n">
        <v>-18809</v>
      </c>
      <c r="J123" s="25"/>
      <c r="K123" s="11" t="n">
        <f aca="false">K122+I123</f>
        <v>47666.32</v>
      </c>
    </row>
    <row r="124" customFormat="false" ht="15.75" hidden="false" customHeight="false" outlineLevel="0" collapsed="false">
      <c r="A124" s="37" t="s">
        <v>15</v>
      </c>
      <c r="B124" s="2" t="s">
        <v>22</v>
      </c>
      <c r="C124" s="2" t="s">
        <v>25</v>
      </c>
      <c r="D124" s="2"/>
      <c r="E124" s="2"/>
      <c r="F124" s="2"/>
      <c r="G124" s="17" t="n">
        <v>45541</v>
      </c>
      <c r="H124" s="2"/>
      <c r="I124" s="20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37" t="s">
        <v>15</v>
      </c>
      <c r="B125" s="2" t="s">
        <v>22</v>
      </c>
      <c r="C125" s="2" t="s">
        <v>23</v>
      </c>
      <c r="D125" s="2"/>
      <c r="E125" s="2"/>
      <c r="F125" s="2"/>
      <c r="G125" s="17" t="n">
        <v>45558</v>
      </c>
      <c r="H125" s="2"/>
      <c r="I125" s="20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37" t="s">
        <v>15</v>
      </c>
      <c r="B126" s="2" t="s">
        <v>22</v>
      </c>
      <c r="C126" s="2" t="s">
        <v>197</v>
      </c>
      <c r="D126" s="2"/>
      <c r="E126" s="2"/>
      <c r="F126" s="2"/>
      <c r="G126" s="17" t="n">
        <v>45555</v>
      </c>
      <c r="H126" s="2"/>
      <c r="I126" s="20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37" t="s">
        <v>15</v>
      </c>
      <c r="B127" s="2" t="s">
        <v>22</v>
      </c>
      <c r="C127" s="2" t="s">
        <v>118</v>
      </c>
      <c r="D127" s="2"/>
      <c r="E127" s="2"/>
      <c r="F127" s="2"/>
      <c r="G127" s="17" t="n">
        <v>45555</v>
      </c>
      <c r="H127" s="2"/>
      <c r="I127" s="20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37" t="s">
        <v>15</v>
      </c>
      <c r="B128" s="2" t="s">
        <v>22</v>
      </c>
      <c r="C128" s="2" t="s">
        <v>29</v>
      </c>
      <c r="D128" s="2"/>
      <c r="E128" s="2"/>
      <c r="F128" s="2"/>
      <c r="G128" s="17" t="n">
        <v>45544</v>
      </c>
      <c r="H128" s="2"/>
      <c r="I128" s="20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37" t="s">
        <v>15</v>
      </c>
      <c r="B129" s="2" t="n">
        <v>4828</v>
      </c>
      <c r="C129" s="2" t="s">
        <v>35</v>
      </c>
      <c r="D129" s="2" t="s">
        <v>198</v>
      </c>
      <c r="E129" s="2"/>
      <c r="F129" s="2"/>
      <c r="G129" s="17" t="n">
        <v>45548</v>
      </c>
      <c r="H129" s="2"/>
      <c r="I129" s="20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37" t="s">
        <v>15</v>
      </c>
      <c r="B130" s="2" t="n">
        <v>4827</v>
      </c>
      <c r="C130" s="2" t="s">
        <v>20</v>
      </c>
      <c r="D130" s="2" t="s">
        <v>28</v>
      </c>
      <c r="E130" s="2"/>
      <c r="F130" s="2"/>
      <c r="G130" s="17" t="n">
        <v>45548</v>
      </c>
      <c r="H130" s="2"/>
      <c r="I130" s="20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37" t="s">
        <v>15</v>
      </c>
      <c r="B131" s="2"/>
      <c r="C131" s="2" t="s">
        <v>33</v>
      </c>
      <c r="D131" s="2"/>
      <c r="E131" s="2"/>
      <c r="F131" s="2"/>
      <c r="G131" s="17" t="n">
        <v>45548</v>
      </c>
      <c r="H131" s="2"/>
      <c r="I131" s="52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37" t="s">
        <v>15</v>
      </c>
      <c r="B132" s="2" t="s">
        <v>22</v>
      </c>
      <c r="C132" s="2" t="s">
        <v>25</v>
      </c>
      <c r="D132" s="2"/>
      <c r="E132" s="2"/>
      <c r="F132" s="2"/>
      <c r="G132" s="17" t="n">
        <v>45555</v>
      </c>
      <c r="H132" s="2"/>
      <c r="I132" s="20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37" t="s">
        <v>15</v>
      </c>
      <c r="B133" s="2" t="s">
        <v>22</v>
      </c>
      <c r="C133" s="2" t="s">
        <v>23</v>
      </c>
      <c r="D133" s="2"/>
      <c r="E133" s="2"/>
      <c r="F133" s="2"/>
      <c r="G133" s="17" t="n">
        <v>45580</v>
      </c>
      <c r="H133" s="2"/>
      <c r="I133" s="20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37" t="s">
        <v>15</v>
      </c>
      <c r="B134" s="2" t="s">
        <v>22</v>
      </c>
      <c r="C134" s="2" t="s">
        <v>117</v>
      </c>
      <c r="D134" s="2"/>
      <c r="E134" s="2"/>
      <c r="F134" s="2"/>
      <c r="G134" s="17" t="n">
        <v>45581</v>
      </c>
      <c r="H134" s="2"/>
      <c r="I134" s="20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37" t="s">
        <v>15</v>
      </c>
      <c r="B135" s="2"/>
      <c r="C135" s="2" t="s">
        <v>33</v>
      </c>
      <c r="D135" s="2" t="s">
        <v>199</v>
      </c>
      <c r="E135" s="2"/>
      <c r="F135" s="2" t="s">
        <v>200</v>
      </c>
      <c r="G135" s="17" t="n">
        <v>45555</v>
      </c>
      <c r="H135" s="2"/>
      <c r="I135" s="52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1"/>
    </row>
    <row r="136" customFormat="false" ht="15.75" hidden="false" customHeight="false" outlineLevel="0" collapsed="false">
      <c r="A136" s="37" t="s">
        <v>15</v>
      </c>
      <c r="B136" s="2" t="n">
        <v>4829</v>
      </c>
      <c r="C136" s="2" t="s">
        <v>35</v>
      </c>
      <c r="D136" s="2" t="s">
        <v>201</v>
      </c>
      <c r="E136" s="2"/>
      <c r="F136" s="2"/>
      <c r="G136" s="17" t="n">
        <v>45555</v>
      </c>
      <c r="H136" s="2"/>
      <c r="I136" s="20" t="n">
        <v>-540</v>
      </c>
      <c r="K136" s="11" t="n">
        <f aca="false">K135+I136</f>
        <v>54902.81</v>
      </c>
      <c r="L136" s="11"/>
      <c r="M136" s="61"/>
    </row>
    <row r="137" customFormat="false" ht="15.75" hidden="false" customHeight="false" outlineLevel="0" collapsed="false">
      <c r="A137" s="37" t="s">
        <v>15</v>
      </c>
      <c r="B137" s="2" t="n">
        <v>4830</v>
      </c>
      <c r="C137" s="2" t="s">
        <v>16</v>
      </c>
      <c r="D137" s="2" t="s">
        <v>158</v>
      </c>
      <c r="E137" s="2" t="s">
        <v>18</v>
      </c>
      <c r="F137" s="2"/>
      <c r="G137" s="17" t="n">
        <v>45555</v>
      </c>
      <c r="H137" s="2"/>
      <c r="I137" s="20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37" t="s">
        <v>15</v>
      </c>
      <c r="B138" s="2" t="s">
        <v>22</v>
      </c>
      <c r="C138" s="2" t="s">
        <v>39</v>
      </c>
      <c r="D138" s="2"/>
      <c r="E138" s="2"/>
      <c r="F138" s="2"/>
      <c r="G138" s="17" t="n">
        <v>45562</v>
      </c>
      <c r="H138" s="2"/>
      <c r="I138" s="20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37" t="s">
        <v>15</v>
      </c>
      <c r="B139" s="2" t="s">
        <v>22</v>
      </c>
      <c r="C139" s="2" t="s">
        <v>25</v>
      </c>
      <c r="D139" s="2"/>
      <c r="E139" s="2"/>
      <c r="F139" s="2"/>
      <c r="G139" s="17" t="n">
        <v>45569</v>
      </c>
      <c r="H139" s="2"/>
      <c r="I139" s="20" t="n">
        <v>-5531.25</v>
      </c>
      <c r="K139" s="11" t="n">
        <f aca="false">K138+I139</f>
        <v>45477.03</v>
      </c>
      <c r="L139" s="11"/>
      <c r="M139" s="35"/>
    </row>
    <row r="140" customFormat="false" ht="15.75" hidden="false" customHeight="false" outlineLevel="0" collapsed="false">
      <c r="A140" s="37" t="s">
        <v>15</v>
      </c>
      <c r="B140" s="2" t="s">
        <v>22</v>
      </c>
      <c r="C140" s="2" t="s">
        <v>23</v>
      </c>
      <c r="D140" s="2"/>
      <c r="E140" s="2"/>
      <c r="F140" s="2"/>
      <c r="G140" s="17" t="n">
        <v>45580</v>
      </c>
      <c r="H140" s="2"/>
      <c r="I140" s="20" t="n">
        <v>-1549.72</v>
      </c>
      <c r="K140" s="11" t="n">
        <f aca="false">K139+I140</f>
        <v>43927.31</v>
      </c>
      <c r="M140" s="35"/>
    </row>
    <row r="141" customFormat="false" ht="15.75" hidden="false" customHeight="false" outlineLevel="0" collapsed="false">
      <c r="A141" s="37" t="s">
        <v>15</v>
      </c>
      <c r="B141" s="2" t="s">
        <v>22</v>
      </c>
      <c r="C141" s="2" t="s">
        <v>117</v>
      </c>
      <c r="D141" s="2"/>
      <c r="E141" s="2"/>
      <c r="F141" s="2"/>
      <c r="G141" s="17" t="n">
        <v>45581</v>
      </c>
      <c r="H141" s="2"/>
      <c r="I141" s="20" t="n">
        <v>-416</v>
      </c>
      <c r="K141" s="11" t="n">
        <f aca="false">K140+I141</f>
        <v>43511.31</v>
      </c>
      <c r="L141" s="11"/>
      <c r="M141" s="35"/>
    </row>
    <row r="142" customFormat="false" ht="15.75" hidden="false" customHeight="false" outlineLevel="0" collapsed="false">
      <c r="A142" s="37" t="s">
        <v>15</v>
      </c>
      <c r="B142" s="2" t="n">
        <v>4831</v>
      </c>
      <c r="C142" s="2" t="s">
        <v>20</v>
      </c>
      <c r="D142" s="2" t="s">
        <v>28</v>
      </c>
      <c r="E142" s="2"/>
      <c r="F142" s="2"/>
      <c r="G142" s="17" t="n">
        <v>45569</v>
      </c>
      <c r="H142" s="2"/>
      <c r="I142" s="20" t="n">
        <v>-51.43</v>
      </c>
      <c r="K142" s="11" t="n">
        <f aca="false">K141+I142</f>
        <v>43459.88</v>
      </c>
      <c r="M142" s="35"/>
    </row>
    <row r="143" customFormat="false" ht="15.75" hidden="false" customHeight="false" outlineLevel="0" collapsed="false">
      <c r="A143" s="37" t="s">
        <v>15</v>
      </c>
      <c r="B143" s="2" t="s">
        <v>22</v>
      </c>
      <c r="C143" s="2" t="s">
        <v>29</v>
      </c>
      <c r="D143" s="2"/>
      <c r="E143" s="2"/>
      <c r="F143" s="2"/>
      <c r="G143" s="17" t="n">
        <v>45574</v>
      </c>
      <c r="H143" s="2"/>
      <c r="I143" s="20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35"/>
    </row>
    <row r="144" customFormat="false" ht="15.75" hidden="false" customHeight="false" outlineLevel="0" collapsed="false">
      <c r="A144" s="37" t="s">
        <v>15</v>
      </c>
      <c r="B144" s="2"/>
      <c r="C144" s="2" t="s">
        <v>33</v>
      </c>
      <c r="D144" s="2"/>
      <c r="E144" s="2"/>
      <c r="F144" s="2"/>
      <c r="G144" s="17" t="n">
        <v>45576</v>
      </c>
      <c r="H144" s="2"/>
      <c r="I144" s="52" t="n">
        <v>16696.09</v>
      </c>
      <c r="K144" s="11" t="n">
        <f aca="false">K143+I144</f>
        <v>59522.31</v>
      </c>
      <c r="L144" s="11"/>
      <c r="M144" s="35"/>
    </row>
    <row r="145" customFormat="false" ht="15.75" hidden="false" customHeight="false" outlineLevel="0" collapsed="false">
      <c r="A145" s="37" t="s">
        <v>15</v>
      </c>
      <c r="B145" s="37" t="n">
        <v>4832</v>
      </c>
      <c r="C145" s="2" t="s">
        <v>42</v>
      </c>
      <c r="D145" s="2" t="s">
        <v>202</v>
      </c>
      <c r="E145" s="2"/>
      <c r="F145" s="2"/>
      <c r="G145" s="17" t="n">
        <v>45576</v>
      </c>
      <c r="H145" s="2"/>
      <c r="I145" s="20" t="n">
        <v>-1040</v>
      </c>
      <c r="K145" s="11" t="n">
        <f aca="false">K144+I145</f>
        <v>58482.31</v>
      </c>
      <c r="M145" s="35"/>
    </row>
    <row r="146" customFormat="false" ht="15.75" hidden="false" customHeight="false" outlineLevel="0" collapsed="false">
      <c r="A146" s="37" t="s">
        <v>15</v>
      </c>
      <c r="B146" s="2" t="s">
        <v>22</v>
      </c>
      <c r="C146" s="2" t="s">
        <v>25</v>
      </c>
      <c r="D146" s="2"/>
      <c r="E146" s="2"/>
      <c r="F146" s="2"/>
      <c r="G146" s="17" t="n">
        <v>45583</v>
      </c>
      <c r="H146" s="2"/>
      <c r="I146" s="20" t="n">
        <v>-5719.51</v>
      </c>
      <c r="K146" s="11" t="n">
        <f aca="false">K145+I146</f>
        <v>52762.8</v>
      </c>
      <c r="L146" s="11"/>
      <c r="M146" s="35"/>
    </row>
    <row r="147" customFormat="false" ht="15.75" hidden="false" customHeight="false" outlineLevel="0" collapsed="false">
      <c r="A147" s="37" t="s">
        <v>15</v>
      </c>
      <c r="B147" s="2" t="s">
        <v>22</v>
      </c>
      <c r="C147" s="2" t="s">
        <v>23</v>
      </c>
      <c r="D147" s="2"/>
      <c r="E147" s="2"/>
      <c r="F147" s="2"/>
      <c r="G147" s="17" t="n">
        <v>45597</v>
      </c>
      <c r="H147" s="2"/>
      <c r="I147" s="20" t="n">
        <v>-1524.32</v>
      </c>
      <c r="K147" s="11" t="n">
        <f aca="false">K146+I147</f>
        <v>51238.48</v>
      </c>
      <c r="M147" s="35"/>
    </row>
    <row r="148" customFormat="false" ht="15.75" hidden="false" customHeight="false" outlineLevel="0" collapsed="false">
      <c r="A148" s="37" t="s">
        <v>15</v>
      </c>
      <c r="B148" s="2" t="s">
        <v>22</v>
      </c>
      <c r="C148" s="2" t="s">
        <v>118</v>
      </c>
      <c r="D148" s="2"/>
      <c r="E148" s="2"/>
      <c r="F148" s="2"/>
      <c r="G148" s="17" t="n">
        <v>45583</v>
      </c>
      <c r="H148" s="2"/>
      <c r="I148" s="20" t="n">
        <v>-77.79</v>
      </c>
      <c r="K148" s="11" t="n">
        <f aca="false">K147+I148</f>
        <v>51160.69</v>
      </c>
      <c r="M148" s="35"/>
    </row>
    <row r="149" customFormat="false" ht="15.75" hidden="false" customHeight="false" outlineLevel="0" collapsed="false">
      <c r="A149" s="37" t="s">
        <v>15</v>
      </c>
      <c r="B149" s="2" t="s">
        <v>22</v>
      </c>
      <c r="C149" s="2" t="s">
        <v>39</v>
      </c>
      <c r="D149" s="2"/>
      <c r="E149" s="2"/>
      <c r="F149" s="2"/>
      <c r="G149" s="17" t="n">
        <v>45590</v>
      </c>
      <c r="H149" s="2"/>
      <c r="I149" s="20" t="n">
        <v>-1112.68</v>
      </c>
      <c r="K149" s="11" t="n">
        <f aca="false">K148+I149</f>
        <v>50048.01</v>
      </c>
      <c r="M149" s="35"/>
    </row>
    <row r="150" customFormat="false" ht="15.75" hidden="false" customHeight="false" outlineLevel="0" collapsed="false">
      <c r="A150" s="37" t="s">
        <v>15</v>
      </c>
      <c r="B150" s="2" t="s">
        <v>22</v>
      </c>
      <c r="C150" s="2" t="s">
        <v>25</v>
      </c>
      <c r="D150" s="2"/>
      <c r="E150" s="2"/>
      <c r="F150" s="2"/>
      <c r="G150" s="17" t="n">
        <v>45597</v>
      </c>
      <c r="H150" s="2"/>
      <c r="I150" s="20" t="n">
        <v>-5625.87</v>
      </c>
      <c r="K150" s="11" t="n">
        <f aca="false">K149+I150</f>
        <v>44422.14</v>
      </c>
      <c r="M150" s="35"/>
    </row>
    <row r="151" customFormat="false" ht="15.75" hidden="false" customHeight="false" outlineLevel="0" collapsed="false">
      <c r="A151" s="37" t="s">
        <v>15</v>
      </c>
      <c r="B151" s="2" t="s">
        <v>22</v>
      </c>
      <c r="C151" s="2" t="s">
        <v>23</v>
      </c>
      <c r="D151" s="2"/>
      <c r="E151" s="2"/>
      <c r="F151" s="2"/>
      <c r="G151" s="17" t="n">
        <v>45611</v>
      </c>
      <c r="H151" s="2"/>
      <c r="I151" s="20" t="n">
        <v>-1586</v>
      </c>
      <c r="K151" s="11" t="n">
        <f aca="false">K150+I151</f>
        <v>42836.14</v>
      </c>
      <c r="L151" s="11"/>
      <c r="M151" s="35"/>
    </row>
    <row r="152" customFormat="false" ht="15.75" hidden="false" customHeight="false" outlineLevel="0" collapsed="false">
      <c r="A152" s="37" t="s">
        <v>15</v>
      </c>
      <c r="B152" s="2" t="s">
        <v>22</v>
      </c>
      <c r="C152" s="2" t="s">
        <v>197</v>
      </c>
      <c r="D152" s="2"/>
      <c r="E152" s="2"/>
      <c r="F152" s="2"/>
      <c r="G152" s="17" t="n">
        <v>45611</v>
      </c>
      <c r="H152" s="2"/>
      <c r="I152" s="20" t="n">
        <v>-379</v>
      </c>
      <c r="K152" s="11" t="n">
        <f aca="false">K151+I152</f>
        <v>42457.14</v>
      </c>
      <c r="M152" s="35"/>
    </row>
    <row r="153" customFormat="false" ht="15.75" hidden="false" customHeight="false" outlineLevel="0" collapsed="false">
      <c r="A153" s="37" t="s">
        <v>15</v>
      </c>
      <c r="B153" s="2" t="n">
        <v>4833</v>
      </c>
      <c r="C153" s="2" t="s">
        <v>16</v>
      </c>
      <c r="D153" s="2" t="s">
        <v>164</v>
      </c>
      <c r="E153" s="2" t="s">
        <v>18</v>
      </c>
      <c r="F153" s="2"/>
      <c r="G153" s="17" t="n">
        <v>45597</v>
      </c>
      <c r="H153" s="2"/>
      <c r="I153" s="20" t="n">
        <v>-500</v>
      </c>
      <c r="K153" s="11" t="n">
        <f aca="false">K152+I153</f>
        <v>41957.14</v>
      </c>
      <c r="L153" s="11"/>
      <c r="M153" s="35"/>
    </row>
    <row r="154" customFormat="false" ht="15.75" hidden="false" customHeight="false" outlineLevel="0" collapsed="false">
      <c r="A154" s="37" t="s">
        <v>15</v>
      </c>
      <c r="B154" s="2"/>
      <c r="C154" s="2" t="s">
        <v>33</v>
      </c>
      <c r="D154" s="2"/>
      <c r="E154" s="2"/>
      <c r="F154" s="2"/>
      <c r="G154" s="17" t="n">
        <v>45597</v>
      </c>
      <c r="H154" s="2"/>
      <c r="I154" s="52" t="n">
        <v>13254.32</v>
      </c>
      <c r="K154" s="11" t="n">
        <f aca="false">K153+I154</f>
        <v>55211.46</v>
      </c>
      <c r="L154" s="11" t="n">
        <f aca="false">K154-I152-I151</f>
        <v>57176.46</v>
      </c>
      <c r="M154" s="35"/>
    </row>
    <row r="155" customFormat="false" ht="15.75" hidden="false" customHeight="false" outlineLevel="0" collapsed="false">
      <c r="A155" s="37" t="s">
        <v>15</v>
      </c>
      <c r="B155" s="2" t="n">
        <v>4834</v>
      </c>
      <c r="C155" s="2" t="s">
        <v>20</v>
      </c>
      <c r="D155" s="2" t="s">
        <v>28</v>
      </c>
      <c r="E155" s="2"/>
      <c r="F155" s="2"/>
      <c r="G155" s="17" t="n">
        <v>45604</v>
      </c>
      <c r="H155" s="2"/>
      <c r="I155" s="20" t="n">
        <v>-51.43</v>
      </c>
      <c r="K155" s="11" t="n">
        <f aca="false">K154+I155</f>
        <v>55160.03</v>
      </c>
      <c r="M155" s="35"/>
    </row>
    <row r="156" customFormat="false" ht="15.75" hidden="false" customHeight="false" outlineLevel="0" collapsed="false">
      <c r="A156" s="37" t="s">
        <v>15</v>
      </c>
      <c r="B156" s="2" t="s">
        <v>22</v>
      </c>
      <c r="C156" s="2" t="s">
        <v>29</v>
      </c>
      <c r="D156" s="2"/>
      <c r="E156" s="2"/>
      <c r="F156" s="2"/>
      <c r="G156" s="17" t="n">
        <v>45605</v>
      </c>
      <c r="H156" s="2"/>
      <c r="I156" s="20" t="n">
        <v>-633.66</v>
      </c>
      <c r="K156" s="11" t="n">
        <f aca="false">K155+I156</f>
        <v>54526.37</v>
      </c>
      <c r="M156" s="35"/>
    </row>
    <row r="157" customFormat="false" ht="15.75" hidden="false" customHeight="false" outlineLevel="0" collapsed="false">
      <c r="A157" s="64"/>
      <c r="B157" s="2" t="n">
        <v>4835</v>
      </c>
      <c r="C157" s="2" t="s">
        <v>112</v>
      </c>
      <c r="D157" s="2"/>
      <c r="E157" s="2"/>
      <c r="F157" s="2"/>
      <c r="G157" s="17" t="n">
        <v>45604</v>
      </c>
      <c r="H157" s="2"/>
      <c r="I157" s="20" t="n">
        <v>-176</v>
      </c>
      <c r="K157" s="11" t="n">
        <f aca="false">K156+I157</f>
        <v>54350.37</v>
      </c>
      <c r="M157" s="35"/>
    </row>
    <row r="158" customFormat="false" ht="15.75" hidden="false" customHeight="false" outlineLevel="0" collapsed="false">
      <c r="A158" s="37" t="s">
        <v>15</v>
      </c>
      <c r="B158" s="2" t="s">
        <v>22</v>
      </c>
      <c r="C158" s="2" t="s">
        <v>25</v>
      </c>
      <c r="D158" s="2"/>
      <c r="E158" s="2"/>
      <c r="F158" s="2"/>
      <c r="G158" s="17" t="n">
        <v>45611</v>
      </c>
      <c r="H158" s="2"/>
      <c r="I158" s="20" t="n">
        <v>-5811.11</v>
      </c>
      <c r="K158" s="11" t="n">
        <f aca="false">K157+I158</f>
        <v>48539.26</v>
      </c>
      <c r="M158" s="35"/>
    </row>
    <row r="159" customFormat="false" ht="15.75" hidden="false" customHeight="false" outlineLevel="0" collapsed="false">
      <c r="A159" s="37" t="s">
        <v>15</v>
      </c>
      <c r="B159" s="2" t="s">
        <v>22</v>
      </c>
      <c r="C159" s="2" t="s">
        <v>23</v>
      </c>
      <c r="D159" s="2"/>
      <c r="E159" s="2"/>
      <c r="F159" s="2"/>
      <c r="G159" s="17" t="n">
        <v>45611</v>
      </c>
      <c r="H159" s="2"/>
      <c r="I159" s="20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37" t="s">
        <v>15</v>
      </c>
      <c r="B160" s="2" t="s">
        <v>22</v>
      </c>
      <c r="C160" s="2" t="s">
        <v>197</v>
      </c>
      <c r="D160" s="2"/>
      <c r="E160" s="2"/>
      <c r="F160" s="2"/>
      <c r="G160" s="17" t="n">
        <v>45611</v>
      </c>
      <c r="H160" s="2"/>
      <c r="I160" s="20" t="n">
        <v>-407.34</v>
      </c>
      <c r="K160" s="11" t="n">
        <f aca="false">K159+I160</f>
        <v>46577.24</v>
      </c>
      <c r="M160" s="35"/>
    </row>
    <row r="161" customFormat="false" ht="15.75" hidden="false" customHeight="false" outlineLevel="0" collapsed="false">
      <c r="A161" s="37" t="s">
        <v>15</v>
      </c>
      <c r="B161" s="2"/>
      <c r="C161" s="2" t="s">
        <v>203</v>
      </c>
      <c r="D161" s="2" t="s">
        <v>204</v>
      </c>
      <c r="E161" s="2"/>
      <c r="F161" s="2"/>
      <c r="G161" s="17" t="n">
        <v>45612</v>
      </c>
      <c r="H161" s="2"/>
      <c r="I161" s="20" t="n">
        <v>-150</v>
      </c>
      <c r="K161" s="11" t="n">
        <f aca="false">K160+I161</f>
        <v>46427.24</v>
      </c>
      <c r="L161" s="11"/>
      <c r="M161" s="35"/>
    </row>
    <row r="162" customFormat="false" ht="15.75" hidden="false" customHeight="false" outlineLevel="0" collapsed="false">
      <c r="A162" s="37" t="s">
        <v>15</v>
      </c>
      <c r="B162" s="2" t="n">
        <v>4836</v>
      </c>
      <c r="C162" s="2" t="s">
        <v>121</v>
      </c>
      <c r="D162" s="2"/>
      <c r="E162" s="2"/>
      <c r="F162" s="2"/>
      <c r="G162" s="17" t="n">
        <v>45611</v>
      </c>
      <c r="H162" s="2"/>
      <c r="I162" s="20" t="n">
        <v>-540.11</v>
      </c>
      <c r="K162" s="11" t="n">
        <f aca="false">K161+I162</f>
        <v>45887.13</v>
      </c>
      <c r="M162" s="35"/>
    </row>
    <row r="163" customFormat="false" ht="15.75" hidden="false" customHeight="false" outlineLevel="0" collapsed="false">
      <c r="A163" s="37" t="s">
        <v>15</v>
      </c>
      <c r="B163" s="2" t="s">
        <v>22</v>
      </c>
      <c r="C163" s="2" t="s">
        <v>39</v>
      </c>
      <c r="D163" s="2"/>
      <c r="E163" s="2"/>
      <c r="F163" s="2"/>
      <c r="G163" s="17" t="n">
        <v>45618</v>
      </c>
      <c r="H163" s="2"/>
      <c r="I163" s="20" t="n">
        <v>-857.97</v>
      </c>
      <c r="K163" s="11" t="n">
        <f aca="false">K162+I163</f>
        <v>45029.16</v>
      </c>
      <c r="L163" s="11" t="n">
        <f aca="false">K163-I157</f>
        <v>45205.16</v>
      </c>
      <c r="M163" s="35"/>
    </row>
    <row r="164" customFormat="false" ht="15.75" hidden="false" customHeight="false" outlineLevel="0" collapsed="false">
      <c r="A164" s="37" t="s">
        <v>15</v>
      </c>
      <c r="B164" s="2" t="n">
        <v>4837</v>
      </c>
      <c r="C164" s="2" t="s">
        <v>142</v>
      </c>
      <c r="D164" s="2" t="s">
        <v>205</v>
      </c>
      <c r="E164" s="2"/>
      <c r="F164" s="2"/>
      <c r="G164" s="17" t="n">
        <v>45618</v>
      </c>
      <c r="H164" s="2"/>
      <c r="I164" s="20" t="n">
        <v>-1050</v>
      </c>
      <c r="K164" s="11" t="n">
        <f aca="false">K163+I164</f>
        <v>43979.16</v>
      </c>
      <c r="L164" s="11"/>
      <c r="M164" s="35"/>
    </row>
    <row r="165" customFormat="false" ht="15.75" hidden="false" customHeight="false" outlineLevel="0" collapsed="false">
      <c r="A165" s="37" t="s">
        <v>15</v>
      </c>
      <c r="B165" s="2" t="n">
        <v>4838</v>
      </c>
      <c r="C165" s="2" t="s">
        <v>206</v>
      </c>
      <c r="D165" s="2"/>
      <c r="E165" s="2" t="s">
        <v>207</v>
      </c>
      <c r="F165" s="2"/>
      <c r="G165" s="17" t="n">
        <v>45618</v>
      </c>
      <c r="H165" s="2"/>
      <c r="I165" s="20" t="n">
        <v>-62.54</v>
      </c>
      <c r="K165" s="11" t="n">
        <f aca="false">K164+I165</f>
        <v>43916.62</v>
      </c>
      <c r="L165" s="11"/>
      <c r="M165" s="35"/>
    </row>
    <row r="166" customFormat="false" ht="15.75" hidden="false" customHeight="false" outlineLevel="0" collapsed="false">
      <c r="A166" s="37" t="s">
        <v>15</v>
      </c>
      <c r="B166" s="2"/>
      <c r="C166" s="2" t="s">
        <v>33</v>
      </c>
      <c r="D166" s="2"/>
      <c r="E166" s="2"/>
      <c r="F166" s="2"/>
      <c r="G166" s="17" t="n">
        <v>45618</v>
      </c>
      <c r="H166" s="2"/>
      <c r="I166" s="52" t="n">
        <v>15050</v>
      </c>
      <c r="K166" s="11" t="n">
        <f aca="false">K165+I166</f>
        <v>58966.62</v>
      </c>
      <c r="L166" s="11"/>
      <c r="M166" s="35"/>
    </row>
    <row r="167" customFormat="false" ht="15.75" hidden="false" customHeight="false" outlineLevel="0" collapsed="false">
      <c r="A167" s="37" t="s">
        <v>15</v>
      </c>
      <c r="B167" s="2" t="s">
        <v>22</v>
      </c>
      <c r="C167" s="2" t="s">
        <v>25</v>
      </c>
      <c r="D167" s="2"/>
      <c r="E167" s="2"/>
      <c r="F167" s="2"/>
      <c r="G167" s="17" t="n">
        <v>45625</v>
      </c>
      <c r="H167" s="2"/>
      <c r="I167" s="20" t="n">
        <v>-5811.11</v>
      </c>
      <c r="K167" s="11" t="n">
        <f aca="false">K166+I167</f>
        <v>53155.51</v>
      </c>
      <c r="M167" s="35"/>
    </row>
    <row r="168" customFormat="false" ht="15.75" hidden="false" customHeight="false" outlineLevel="0" collapsed="false">
      <c r="A168" s="37" t="s">
        <v>15</v>
      </c>
      <c r="B168" s="2" t="s">
        <v>22</v>
      </c>
      <c r="C168" s="2" t="s">
        <v>23</v>
      </c>
      <c r="D168" s="2"/>
      <c r="E168" s="2"/>
      <c r="F168" s="2"/>
      <c r="G168" s="17" t="n">
        <v>45625</v>
      </c>
      <c r="H168" s="2"/>
      <c r="I168" s="20" t="n">
        <v>-1619.4</v>
      </c>
      <c r="K168" s="11" t="n">
        <f aca="false">K167+I168</f>
        <v>51536.11</v>
      </c>
      <c r="M168" s="35"/>
    </row>
    <row r="169" customFormat="false" ht="15.75" hidden="false" customHeight="false" outlineLevel="0" collapsed="false">
      <c r="A169" s="37" t="s">
        <v>15</v>
      </c>
      <c r="B169" s="2" t="s">
        <v>22</v>
      </c>
      <c r="C169" s="2" t="s">
        <v>197</v>
      </c>
      <c r="D169" s="2"/>
      <c r="E169" s="2"/>
      <c r="F169" s="2"/>
      <c r="G169" s="17" t="n">
        <v>45625</v>
      </c>
      <c r="H169" s="2"/>
      <c r="I169" s="20" t="n">
        <v>-62.16</v>
      </c>
      <c r="K169" s="11" t="n">
        <f aca="false">K168+I169</f>
        <v>51473.95</v>
      </c>
      <c r="L169" s="11" t="n">
        <f aca="false">K169-I157</f>
        <v>51649.95</v>
      </c>
      <c r="M169" s="35"/>
    </row>
    <row r="170" customFormat="false" ht="15.75" hidden="false" customHeight="false" outlineLevel="0" collapsed="false">
      <c r="A170" s="37" t="s">
        <v>15</v>
      </c>
      <c r="B170" s="2" t="n">
        <v>4839</v>
      </c>
      <c r="C170" s="2" t="s">
        <v>208</v>
      </c>
      <c r="D170" s="2"/>
      <c r="E170" s="2"/>
      <c r="F170" s="2"/>
      <c r="G170" s="17" t="n">
        <v>45625</v>
      </c>
      <c r="H170" s="2"/>
      <c r="I170" s="20" t="n">
        <v>-100</v>
      </c>
      <c r="K170" s="11" t="n">
        <f aca="false">K169+I170</f>
        <v>51373.95</v>
      </c>
      <c r="L170" s="11"/>
      <c r="M170" s="35"/>
    </row>
    <row r="171" customFormat="false" ht="15.75" hidden="false" customHeight="false" outlineLevel="0" collapsed="false">
      <c r="A171" s="65" t="s">
        <v>15</v>
      </c>
      <c r="B171" s="2" t="n">
        <v>4840</v>
      </c>
      <c r="C171" s="2" t="s">
        <v>16</v>
      </c>
      <c r="D171" s="2" t="s">
        <v>17</v>
      </c>
      <c r="E171" s="2" t="s">
        <v>18</v>
      </c>
      <c r="F171" s="2"/>
      <c r="G171" s="17" t="n">
        <v>45625</v>
      </c>
      <c r="H171" s="2"/>
      <c r="I171" s="20" t="n">
        <v>-500</v>
      </c>
      <c r="K171" s="11" t="n">
        <f aca="false">K170+I171</f>
        <v>50873.95</v>
      </c>
      <c r="M171" s="35"/>
    </row>
    <row r="172" customFormat="false" ht="15.75" hidden="false" customHeight="false" outlineLevel="0" collapsed="false">
      <c r="A172" s="37" t="s">
        <v>15</v>
      </c>
      <c r="B172" s="2" t="s">
        <v>22</v>
      </c>
      <c r="C172" s="2" t="s">
        <v>29</v>
      </c>
      <c r="D172" s="2"/>
      <c r="E172" s="2"/>
      <c r="F172" s="2"/>
      <c r="G172" s="17" t="n">
        <v>45635</v>
      </c>
      <c r="H172" s="2"/>
      <c r="I172" s="20" t="n">
        <v>-633.66</v>
      </c>
      <c r="K172" s="11" t="n">
        <f aca="false">K171+I172</f>
        <v>50240.29</v>
      </c>
      <c r="M172" s="35"/>
    </row>
    <row r="173" customFormat="false" ht="15.75" hidden="false" customHeight="false" outlineLevel="0" collapsed="false">
      <c r="A173" s="37" t="s">
        <v>15</v>
      </c>
      <c r="B173" s="2" t="s">
        <v>22</v>
      </c>
      <c r="C173" s="2" t="s">
        <v>25</v>
      </c>
      <c r="D173" s="2"/>
      <c r="E173" s="2"/>
      <c r="F173" s="2"/>
      <c r="G173" s="17" t="n">
        <v>45639</v>
      </c>
      <c r="H173" s="2"/>
      <c r="I173" s="20" t="n">
        <v>-5811.13</v>
      </c>
      <c r="K173" s="11" t="n">
        <f aca="false">K172+I173</f>
        <v>44429.16</v>
      </c>
      <c r="L173" s="11" t="n">
        <f aca="false">K173-I157</f>
        <v>44605.16</v>
      </c>
      <c r="M173" s="35"/>
    </row>
    <row r="174" customFormat="false" ht="15.75" hidden="false" customHeight="false" outlineLevel="0" collapsed="false">
      <c r="A174" s="37" t="s">
        <v>15</v>
      </c>
      <c r="B174" s="2" t="s">
        <v>22</v>
      </c>
      <c r="C174" s="2" t="s">
        <v>23</v>
      </c>
      <c r="D174" s="2"/>
      <c r="E174" s="2"/>
      <c r="F174" s="2"/>
      <c r="G174" s="17" t="n">
        <v>45642</v>
      </c>
      <c r="H174" s="2"/>
      <c r="I174" s="20" t="n">
        <v>-1586</v>
      </c>
      <c r="K174" s="11" t="n">
        <f aca="false">K173+I174</f>
        <v>42843.16</v>
      </c>
      <c r="L174" s="11"/>
      <c r="M174" s="35"/>
    </row>
    <row r="175" customFormat="false" ht="15.75" hidden="false" customHeight="false" outlineLevel="0" collapsed="false">
      <c r="A175" s="37" t="s">
        <v>15</v>
      </c>
      <c r="B175" s="2" t="s">
        <v>22</v>
      </c>
      <c r="C175" s="2" t="s">
        <v>23</v>
      </c>
      <c r="D175" s="2"/>
      <c r="E175" s="2"/>
      <c r="F175" s="2"/>
      <c r="G175" s="17" t="n">
        <v>45642</v>
      </c>
      <c r="H175" s="2"/>
      <c r="I175" s="20" t="n">
        <v>-1619.4</v>
      </c>
      <c r="K175" s="11" t="n">
        <f aca="false">K174+I175</f>
        <v>41223.76</v>
      </c>
      <c r="L175" s="11"/>
      <c r="M175" s="35"/>
    </row>
    <row r="176" customFormat="false" ht="15.75" hidden="false" customHeight="false" outlineLevel="0" collapsed="false">
      <c r="A176" s="37" t="s">
        <v>15</v>
      </c>
      <c r="B176" s="2" t="s">
        <v>22</v>
      </c>
      <c r="C176" s="2" t="s">
        <v>117</v>
      </c>
      <c r="D176" s="2"/>
      <c r="E176" s="2"/>
      <c r="F176" s="2"/>
      <c r="G176" s="17" t="n">
        <v>45643</v>
      </c>
      <c r="H176" s="2"/>
      <c r="I176" s="20" t="n">
        <v>-628.17</v>
      </c>
      <c r="K176" s="11" t="n">
        <f aca="false">K175+I176</f>
        <v>40595.59</v>
      </c>
      <c r="M176" s="35"/>
    </row>
    <row r="177" customFormat="false" ht="15.75" hidden="false" customHeight="false" outlineLevel="0" collapsed="false">
      <c r="A177" s="37" t="s">
        <v>15</v>
      </c>
      <c r="B177" s="2" t="n">
        <v>4841</v>
      </c>
      <c r="C177" s="2" t="s">
        <v>20</v>
      </c>
      <c r="D177" s="2" t="s">
        <v>28</v>
      </c>
      <c r="E177" s="2"/>
      <c r="F177" s="2"/>
      <c r="G177" s="17" t="n">
        <v>45639</v>
      </c>
      <c r="H177" s="2"/>
      <c r="I177" s="20" t="n">
        <v>-51.43</v>
      </c>
      <c r="K177" s="11" t="n">
        <f aca="false">K176+I177</f>
        <v>40544.16</v>
      </c>
      <c r="M177" s="35"/>
    </row>
    <row r="178" customFormat="false" ht="15.75" hidden="false" customHeight="false" outlineLevel="0" collapsed="false">
      <c r="A178" s="37" t="s">
        <v>15</v>
      </c>
      <c r="B178" s="2" t="n">
        <v>4842</v>
      </c>
      <c r="C178" s="2" t="s">
        <v>46</v>
      </c>
      <c r="D178" s="2"/>
      <c r="E178" s="2"/>
      <c r="F178" s="2"/>
      <c r="G178" s="17" t="n">
        <v>45639</v>
      </c>
      <c r="H178" s="2"/>
      <c r="I178" s="20" t="n">
        <v>-1600</v>
      </c>
      <c r="K178" s="11" t="n">
        <f aca="false">K177+I178</f>
        <v>38944.16</v>
      </c>
      <c r="M178" s="35"/>
    </row>
    <row r="179" customFormat="false" ht="15.75" hidden="false" customHeight="false" outlineLevel="0" collapsed="false">
      <c r="A179" s="37" t="s">
        <v>15</v>
      </c>
      <c r="B179" s="2" t="n">
        <v>4843</v>
      </c>
      <c r="C179" s="2" t="s">
        <v>121</v>
      </c>
      <c r="D179" s="2"/>
      <c r="E179" s="2"/>
      <c r="F179" s="2"/>
      <c r="G179" s="17" t="n">
        <v>45644</v>
      </c>
      <c r="H179" s="2"/>
      <c r="I179" s="20" t="n">
        <v>-152.18</v>
      </c>
      <c r="K179" s="11" t="n">
        <f aca="false">K178+I179</f>
        <v>38791.98</v>
      </c>
      <c r="M179" s="35"/>
    </row>
    <row r="180" customFormat="false" ht="15.75" hidden="false" customHeight="false" outlineLevel="0" collapsed="false">
      <c r="A180" s="37" t="s">
        <v>15</v>
      </c>
      <c r="B180" s="2" t="s">
        <v>22</v>
      </c>
      <c r="C180" s="2" t="s">
        <v>25</v>
      </c>
      <c r="D180" s="2"/>
      <c r="E180" s="2"/>
      <c r="F180" s="2"/>
      <c r="G180" s="17" t="n">
        <v>45653</v>
      </c>
      <c r="H180" s="2"/>
      <c r="I180" s="20" t="n">
        <v>-5788.46</v>
      </c>
      <c r="K180" s="11" t="n">
        <f aca="false">K179+I180</f>
        <v>33003.52</v>
      </c>
      <c r="L180" s="11" t="n">
        <f aca="false">K180-I157</f>
        <v>33179.52</v>
      </c>
      <c r="M180" s="35"/>
    </row>
    <row r="181" customFormat="false" ht="15.75" hidden="false" customHeight="false" outlineLevel="0" collapsed="false">
      <c r="A181" s="37" t="s">
        <v>15</v>
      </c>
      <c r="B181" s="2" t="s">
        <v>22</v>
      </c>
      <c r="C181" s="2" t="s">
        <v>39</v>
      </c>
      <c r="D181" s="2"/>
      <c r="E181" s="2"/>
      <c r="F181" s="2"/>
      <c r="G181" s="17" t="n">
        <v>45653</v>
      </c>
      <c r="H181" s="2"/>
      <c r="I181" s="20" t="n">
        <v>-2648.26</v>
      </c>
      <c r="K181" s="11" t="n">
        <f aca="false">K180+I181</f>
        <v>30355.26</v>
      </c>
      <c r="M181" s="35"/>
    </row>
    <row r="182" customFormat="false" ht="15.75" hidden="false" customHeight="false" outlineLevel="0" collapsed="false">
      <c r="A182" s="66"/>
      <c r="B182" s="2" t="n">
        <v>4844</v>
      </c>
      <c r="C182" s="2" t="s">
        <v>16</v>
      </c>
      <c r="D182" s="2" t="s">
        <v>113</v>
      </c>
      <c r="E182" s="2" t="s">
        <v>18</v>
      </c>
      <c r="F182" s="2"/>
      <c r="G182" s="17" t="n">
        <v>45653</v>
      </c>
      <c r="H182" s="2"/>
      <c r="I182" s="20" t="n">
        <v>-500</v>
      </c>
      <c r="K182" s="11" t="n">
        <f aca="false">K181+I182</f>
        <v>29855.26</v>
      </c>
      <c r="L182" s="11" t="n">
        <f aca="false">K182-I157-I182</f>
        <v>30531.26</v>
      </c>
      <c r="M182" s="35"/>
    </row>
    <row r="183" customFormat="false" ht="15.75" hidden="false" customHeight="false" outlineLevel="0" collapsed="false">
      <c r="A183" s="20"/>
      <c r="B183" s="2"/>
      <c r="C183" s="2"/>
      <c r="D183" s="2"/>
      <c r="E183" s="2"/>
      <c r="F183" s="2"/>
      <c r="G183" s="17"/>
      <c r="H183" s="2"/>
      <c r="I183" s="20"/>
      <c r="K183" s="11"/>
      <c r="M183" s="35"/>
    </row>
    <row r="184" customFormat="false" ht="15.75" hidden="false" customHeight="false" outlineLevel="0" collapsed="false">
      <c r="A184" s="20"/>
      <c r="B184" s="2"/>
      <c r="C184" s="2"/>
      <c r="D184" s="2"/>
      <c r="E184" s="2"/>
      <c r="F184" s="2"/>
      <c r="G184" s="17"/>
      <c r="H184" s="2"/>
      <c r="I184" s="20"/>
      <c r="K184" s="11"/>
      <c r="L184" s="11"/>
      <c r="M184" s="35"/>
    </row>
    <row r="185" customFormat="false" ht="15.75" hidden="false" customHeight="false" outlineLevel="0" collapsed="false">
      <c r="A185" s="20"/>
      <c r="B185" s="2"/>
      <c r="C185" s="2"/>
      <c r="D185" s="2"/>
      <c r="E185" s="2"/>
      <c r="F185" s="2"/>
      <c r="G185" s="17"/>
      <c r="H185" s="2"/>
      <c r="I185" s="20"/>
      <c r="K185" s="11"/>
      <c r="M185" s="35"/>
    </row>
    <row r="186" customFormat="false" ht="15.75" hidden="false" customHeight="false" outlineLevel="0" collapsed="false">
      <c r="A186" s="37"/>
      <c r="B186" s="37"/>
      <c r="C186" s="2"/>
      <c r="D186" s="2"/>
      <c r="E186" s="2"/>
      <c r="F186" s="2"/>
      <c r="G186" s="17"/>
      <c r="H186" s="2"/>
      <c r="I186" s="20"/>
      <c r="K186" s="11"/>
      <c r="M186" s="35"/>
    </row>
    <row r="187" customFormat="false" ht="15.75" hidden="false" customHeight="false" outlineLevel="0" collapsed="false">
      <c r="A187" s="37"/>
      <c r="B187" s="2"/>
      <c r="C187" s="2"/>
      <c r="D187" s="2"/>
      <c r="E187" s="2"/>
      <c r="F187" s="2"/>
      <c r="G187" s="17"/>
      <c r="H187" s="2"/>
      <c r="I187" s="20"/>
      <c r="K187" s="11"/>
      <c r="L187" s="11"/>
      <c r="M187" s="35"/>
    </row>
    <row r="188" customFormat="false" ht="15.75" hidden="false" customHeight="false" outlineLevel="0" collapsed="false">
      <c r="A188" s="37"/>
      <c r="B188" s="37"/>
      <c r="C188" s="2"/>
      <c r="D188" s="2"/>
      <c r="E188" s="2"/>
      <c r="F188" s="2"/>
      <c r="G188" s="3"/>
      <c r="H188" s="2"/>
      <c r="I188" s="20"/>
      <c r="K188" s="11"/>
      <c r="M188" s="35"/>
    </row>
    <row r="189" customFormat="false" ht="15.75" hidden="false" customHeight="true" outlineLevel="0" collapsed="false">
      <c r="A189" s="38" t="s">
        <v>61</v>
      </c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M189" s="39"/>
    </row>
    <row r="190" customFormat="false" ht="15.75" hidden="false" customHeight="false" outlineLevel="0" collapsed="false">
      <c r="A190" s="37"/>
      <c r="B190" s="37"/>
      <c r="C190" s="2" t="s">
        <v>209</v>
      </c>
      <c r="D190" s="2"/>
      <c r="E190" s="2"/>
      <c r="F190" s="18"/>
      <c r="G190" s="20"/>
      <c r="H190" s="2"/>
      <c r="I190" s="20" t="n">
        <f aca="false">SUMIF(I11:I188, "&lt;0")</f>
        <v>-274711.11</v>
      </c>
      <c r="J190" s="2"/>
      <c r="K190" s="11"/>
      <c r="L190" s="2" t="s">
        <v>63</v>
      </c>
      <c r="M190" s="11"/>
    </row>
    <row r="191" customFormat="false" ht="15.75" hidden="false" customHeight="false" outlineLevel="0" collapsed="false">
      <c r="A191" s="37"/>
      <c r="B191" s="37"/>
      <c r="C191" s="2" t="s">
        <v>210</v>
      </c>
      <c r="D191" s="2"/>
      <c r="E191" s="2"/>
      <c r="F191" s="18"/>
      <c r="G191" s="11"/>
      <c r="H191" s="2"/>
      <c r="I191" s="11" t="n">
        <f aca="false">SUMIF(I11:I188, "&gt;0")</f>
        <v>276691.35</v>
      </c>
      <c r="J191" s="2"/>
      <c r="K191" s="11"/>
      <c r="L191" s="2" t="s">
        <v>65</v>
      </c>
      <c r="M191" s="11" t="n">
        <f aca="false">I191-M190</f>
        <v>276691.35</v>
      </c>
    </row>
    <row r="192" customFormat="false" ht="15.75" hidden="false" customHeight="false" outlineLevel="0" collapsed="false">
      <c r="A192" s="37"/>
      <c r="B192" s="37"/>
      <c r="C192" s="2" t="s">
        <v>66</v>
      </c>
      <c r="D192" s="2"/>
      <c r="E192" s="2"/>
      <c r="F192" s="2"/>
      <c r="G192" s="2"/>
      <c r="H192" s="2"/>
      <c r="I192" s="65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37"/>
      <c r="B193" s="37"/>
      <c r="C193" s="2"/>
      <c r="D193" s="2"/>
      <c r="E193" s="2"/>
      <c r="F193" s="2"/>
      <c r="G193" s="17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37"/>
      <c r="B194" s="37"/>
      <c r="C194" s="37" t="s">
        <v>68</v>
      </c>
      <c r="D194" s="37"/>
      <c r="E194" s="37"/>
      <c r="F194" s="37"/>
      <c r="G194" s="40"/>
      <c r="H194" s="37"/>
      <c r="I194" s="37"/>
      <c r="K194" s="61"/>
    </row>
    <row r="195" customFormat="false" ht="15.75" hidden="false" customHeight="false" outlineLevel="0" collapsed="false">
      <c r="A195" s="37"/>
      <c r="B195" s="37"/>
      <c r="C195" s="37" t="s">
        <v>30</v>
      </c>
      <c r="D195" s="37"/>
      <c r="E195" s="37"/>
      <c r="F195" s="37"/>
      <c r="G195" s="40"/>
      <c r="H195" s="37"/>
      <c r="I195" s="37"/>
      <c r="K195" s="61"/>
    </row>
    <row r="196" customFormat="false" ht="15.75" hidden="false" customHeight="false" outlineLevel="0" collapsed="false">
      <c r="A196" s="37"/>
      <c r="B196" s="37"/>
      <c r="C196" s="37"/>
      <c r="D196" s="37"/>
      <c r="E196" s="37"/>
      <c r="F196" s="37"/>
      <c r="G196" s="40"/>
      <c r="H196" s="37"/>
      <c r="I196" s="37"/>
      <c r="K196" s="61"/>
    </row>
    <row r="197" customFormat="false" ht="15.75" hidden="false" customHeight="false" outlineLevel="0" collapsed="false">
      <c r="A197" s="37"/>
      <c r="B197" s="37"/>
      <c r="C197" s="37"/>
      <c r="D197" s="37"/>
      <c r="E197" s="37"/>
      <c r="F197" s="37"/>
      <c r="G197" s="40"/>
      <c r="H197" s="37"/>
      <c r="I197" s="37"/>
    </row>
    <row r="198" customFormat="false" ht="15.75" hidden="false" customHeight="false" outlineLevel="0" collapsed="false">
      <c r="A198" s="37"/>
      <c r="B198" s="37"/>
      <c r="C198" s="37"/>
      <c r="D198" s="37"/>
      <c r="E198" s="37"/>
      <c r="F198" s="37"/>
      <c r="G198" s="40"/>
      <c r="H198" s="37"/>
      <c r="I198" s="37"/>
    </row>
    <row r="199" customFormat="false" ht="15.75" hidden="false" customHeight="false" outlineLevel="0" collapsed="false">
      <c r="A199" s="37"/>
      <c r="B199" s="37"/>
      <c r="C199" s="37"/>
      <c r="D199" s="37"/>
      <c r="E199" s="37"/>
      <c r="F199" s="37"/>
      <c r="G199" s="40"/>
      <c r="H199" s="37"/>
      <c r="I199" s="37"/>
    </row>
    <row r="200" customFormat="false" ht="15.75" hidden="false" customHeight="false" outlineLevel="0" collapsed="false">
      <c r="A200" s="37"/>
      <c r="B200" s="37"/>
      <c r="C200" s="37"/>
      <c r="D200" s="37"/>
      <c r="E200" s="37"/>
      <c r="F200" s="37"/>
      <c r="G200" s="40"/>
      <c r="H200" s="37"/>
      <c r="I200" s="37"/>
    </row>
    <row r="201" customFormat="false" ht="15.75" hidden="false" customHeight="false" outlineLevel="0" collapsed="false">
      <c r="A201" s="37"/>
      <c r="B201" s="37"/>
      <c r="C201" s="37"/>
      <c r="D201" s="37"/>
      <c r="E201" s="37"/>
      <c r="F201" s="37"/>
      <c r="G201" s="40"/>
      <c r="H201" s="37"/>
      <c r="I201" s="37"/>
    </row>
    <row r="202" customFormat="false" ht="15.75" hidden="false" customHeight="false" outlineLevel="0" collapsed="false">
      <c r="A202" s="37"/>
      <c r="B202" s="37"/>
      <c r="C202" s="37"/>
      <c r="D202" s="37"/>
      <c r="E202" s="37"/>
      <c r="F202" s="37"/>
      <c r="G202" s="40"/>
      <c r="H202" s="37"/>
      <c r="I202" s="37"/>
    </row>
    <row r="203" customFormat="false" ht="15.75" hidden="false" customHeight="false" outlineLevel="0" collapsed="false">
      <c r="A203" s="37"/>
      <c r="B203" s="37"/>
      <c r="C203" s="37"/>
      <c r="D203" s="37"/>
      <c r="E203" s="37"/>
      <c r="F203" s="37"/>
      <c r="G203" s="40"/>
      <c r="H203" s="37"/>
      <c r="I203" s="37"/>
    </row>
    <row r="204" customFormat="false" ht="15.75" hidden="false" customHeight="false" outlineLevel="0" collapsed="false">
      <c r="A204" s="37"/>
      <c r="B204" s="37"/>
      <c r="C204" s="37"/>
      <c r="D204" s="37"/>
      <c r="E204" s="37"/>
      <c r="F204" s="37"/>
      <c r="G204" s="40"/>
      <c r="H204" s="37"/>
      <c r="I204" s="37"/>
    </row>
    <row r="205" customFormat="false" ht="15.75" hidden="false" customHeight="false" outlineLevel="0" collapsed="false">
      <c r="A205" s="37"/>
      <c r="B205" s="37"/>
      <c r="C205" s="37"/>
      <c r="D205" s="37"/>
      <c r="E205" s="37"/>
      <c r="F205" s="37"/>
      <c r="G205" s="40"/>
      <c r="H205" s="37"/>
      <c r="I205" s="37"/>
    </row>
    <row r="206" customFormat="false" ht="15.75" hidden="false" customHeight="false" outlineLevel="0" collapsed="false">
      <c r="A206" s="37"/>
      <c r="B206" s="37"/>
      <c r="C206" s="37"/>
      <c r="D206" s="37"/>
      <c r="E206" s="37"/>
      <c r="F206" s="37"/>
      <c r="G206" s="40"/>
      <c r="H206" s="37"/>
      <c r="I206" s="37"/>
    </row>
    <row r="207" customFormat="false" ht="15.75" hidden="false" customHeight="false" outlineLevel="0" collapsed="false">
      <c r="A207" s="37"/>
      <c r="B207" s="37"/>
      <c r="C207" s="37"/>
      <c r="D207" s="37"/>
      <c r="E207" s="37"/>
      <c r="F207" s="37"/>
      <c r="G207" s="40"/>
      <c r="H207" s="37"/>
      <c r="I207" s="37"/>
    </row>
    <row r="208" customFormat="false" ht="15.75" hidden="false" customHeight="false" outlineLevel="0" collapsed="false">
      <c r="A208" s="37"/>
      <c r="B208" s="37"/>
      <c r="C208" s="37"/>
      <c r="D208" s="37"/>
      <c r="E208" s="37"/>
      <c r="F208" s="37"/>
      <c r="G208" s="40"/>
      <c r="H208" s="37"/>
      <c r="I208" s="37"/>
    </row>
    <row r="209" customFormat="false" ht="15.75" hidden="false" customHeight="false" outlineLevel="0" collapsed="false">
      <c r="A209" s="37"/>
      <c r="B209" s="37"/>
      <c r="C209" s="37"/>
      <c r="D209" s="37"/>
      <c r="E209" s="37"/>
      <c r="F209" s="37"/>
      <c r="G209" s="40"/>
      <c r="H209" s="37"/>
      <c r="I209" s="37"/>
    </row>
    <row r="210" customFormat="false" ht="15.75" hidden="false" customHeight="false" outlineLevel="0" collapsed="false">
      <c r="A210" s="37"/>
      <c r="B210" s="37"/>
      <c r="C210" s="37"/>
      <c r="D210" s="37"/>
      <c r="E210" s="37"/>
      <c r="F210" s="37"/>
      <c r="G210" s="40"/>
      <c r="H210" s="37"/>
      <c r="I210" s="37"/>
    </row>
    <row r="211" customFormat="false" ht="15.75" hidden="false" customHeight="false" outlineLevel="0" collapsed="false">
      <c r="A211" s="37"/>
      <c r="B211" s="37"/>
      <c r="C211" s="37"/>
      <c r="D211" s="37"/>
      <c r="E211" s="37"/>
      <c r="F211" s="37"/>
      <c r="G211" s="40"/>
      <c r="H211" s="37"/>
      <c r="I211" s="37"/>
    </row>
    <row r="212" customFormat="false" ht="15.75" hidden="false" customHeight="false" outlineLevel="0" collapsed="false">
      <c r="A212" s="37"/>
      <c r="B212" s="37"/>
      <c r="C212" s="37"/>
      <c r="D212" s="37"/>
      <c r="E212" s="37"/>
      <c r="F212" s="37"/>
      <c r="G212" s="40"/>
      <c r="H212" s="37"/>
      <c r="I212" s="37"/>
    </row>
    <row r="213" customFormat="false" ht="15.75" hidden="false" customHeight="false" outlineLevel="0" collapsed="false">
      <c r="A213" s="37"/>
      <c r="B213" s="37"/>
      <c r="C213" s="37"/>
      <c r="D213" s="37"/>
      <c r="E213" s="37"/>
      <c r="F213" s="37"/>
      <c r="G213" s="40"/>
      <c r="H213" s="37"/>
      <c r="I213" s="37"/>
    </row>
    <row r="214" customFormat="false" ht="15.75" hidden="false" customHeight="false" outlineLevel="0" collapsed="false">
      <c r="A214" s="37"/>
      <c r="B214" s="37"/>
      <c r="C214" s="37"/>
      <c r="D214" s="37"/>
      <c r="E214" s="37"/>
      <c r="F214" s="37"/>
      <c r="G214" s="40"/>
      <c r="H214" s="37"/>
      <c r="I214" s="37"/>
    </row>
    <row r="215" customFormat="false" ht="15.75" hidden="false" customHeight="false" outlineLevel="0" collapsed="false">
      <c r="A215" s="37"/>
      <c r="B215" s="37"/>
      <c r="C215" s="37"/>
      <c r="D215" s="37"/>
      <c r="E215" s="37"/>
      <c r="F215" s="37"/>
      <c r="G215" s="40"/>
      <c r="H215" s="37"/>
      <c r="I215" s="37"/>
    </row>
    <row r="216" customFormat="false" ht="15.75" hidden="false" customHeight="false" outlineLevel="0" collapsed="false">
      <c r="A216" s="37"/>
      <c r="B216" s="37"/>
      <c r="C216" s="37"/>
      <c r="D216" s="37"/>
      <c r="E216" s="37"/>
      <c r="F216" s="37"/>
      <c r="G216" s="40"/>
      <c r="H216" s="37"/>
      <c r="I216" s="37"/>
    </row>
    <row r="217" customFormat="false" ht="15.75" hidden="false" customHeight="false" outlineLevel="0" collapsed="false">
      <c r="A217" s="37"/>
      <c r="B217" s="37"/>
      <c r="C217" s="37"/>
      <c r="D217" s="37"/>
      <c r="E217" s="37"/>
      <c r="F217" s="37"/>
      <c r="G217" s="40"/>
      <c r="H217" s="37"/>
      <c r="I217" s="37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85" activeCellId="0" sqref="A8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53" t="s">
        <v>6</v>
      </c>
      <c r="B1" s="53" t="s">
        <v>7</v>
      </c>
      <c r="C1" s="53" t="s">
        <v>8</v>
      </c>
      <c r="G1" s="59" t="s">
        <v>9</v>
      </c>
      <c r="H1" s="60"/>
      <c r="I1" s="61" t="s">
        <v>10</v>
      </c>
      <c r="K1" s="61" t="s">
        <v>11</v>
      </c>
      <c r="L1" s="67" t="s">
        <v>12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53" t="s">
        <v>13</v>
      </c>
      <c r="G3" s="59" t="n">
        <v>44927</v>
      </c>
      <c r="H3" s="60"/>
      <c r="I3" s="61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53" t="s">
        <v>14</v>
      </c>
      <c r="D5" s="2"/>
      <c r="E5" s="2"/>
      <c r="F5" s="2"/>
      <c r="G5" s="17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15</v>
      </c>
      <c r="B6" s="53" t="n">
        <v>4709</v>
      </c>
      <c r="C6" s="53" t="s">
        <v>35</v>
      </c>
      <c r="D6" s="53" t="s">
        <v>211</v>
      </c>
      <c r="G6" s="59" t="n">
        <v>44923</v>
      </c>
      <c r="I6" s="68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15</v>
      </c>
      <c r="B7" s="53" t="n">
        <v>4710</v>
      </c>
      <c r="C7" s="53" t="s">
        <v>42</v>
      </c>
      <c r="D7" s="53" t="s">
        <v>212</v>
      </c>
      <c r="G7" s="59" t="n">
        <v>44923</v>
      </c>
      <c r="I7" s="68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15</v>
      </c>
      <c r="B8" s="53" t="n">
        <v>4699</v>
      </c>
      <c r="C8" s="53" t="s">
        <v>176</v>
      </c>
      <c r="G8" s="59" t="n">
        <v>44866</v>
      </c>
      <c r="I8" s="68" t="n">
        <v>-165</v>
      </c>
      <c r="K8" s="61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7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15</v>
      </c>
      <c r="B11" s="2" t="n">
        <v>4714</v>
      </c>
      <c r="C11" s="2" t="s">
        <v>213</v>
      </c>
      <c r="D11" s="2"/>
      <c r="E11" s="2"/>
      <c r="F11" s="2"/>
      <c r="G11" s="17" t="n">
        <v>44932</v>
      </c>
      <c r="H11" s="2"/>
      <c r="I11" s="20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15</v>
      </c>
      <c r="B12" s="2" t="n">
        <f aca="false">B11+1</f>
        <v>4715</v>
      </c>
      <c r="C12" s="2" t="s">
        <v>177</v>
      </c>
      <c r="D12" s="2"/>
      <c r="E12" s="2"/>
      <c r="F12" s="2"/>
      <c r="G12" s="17" t="n">
        <v>44938</v>
      </c>
      <c r="H12" s="2"/>
      <c r="I12" s="20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15</v>
      </c>
      <c r="B13" s="2" t="s">
        <v>22</v>
      </c>
      <c r="C13" s="2" t="s">
        <v>29</v>
      </c>
      <c r="D13" s="2"/>
      <c r="E13" s="2"/>
      <c r="F13" s="2"/>
      <c r="G13" s="17" t="n">
        <v>44936</v>
      </c>
      <c r="H13" s="2"/>
      <c r="I13" s="20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15</v>
      </c>
      <c r="B14" s="2" t="s">
        <v>22</v>
      </c>
      <c r="C14" s="2" t="s">
        <v>25</v>
      </c>
      <c r="D14" s="2"/>
      <c r="E14" s="2"/>
      <c r="F14" s="2"/>
      <c r="G14" s="17" t="n">
        <v>44938</v>
      </c>
      <c r="H14" s="2"/>
      <c r="I14" s="20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15</v>
      </c>
      <c r="B15" s="2" t="s">
        <v>22</v>
      </c>
      <c r="C15" s="2" t="s">
        <v>23</v>
      </c>
      <c r="D15" s="2"/>
      <c r="E15" s="2"/>
      <c r="F15" s="2"/>
      <c r="G15" s="17" t="n">
        <v>44943</v>
      </c>
      <c r="H15" s="2"/>
      <c r="I15" s="20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15</v>
      </c>
      <c r="B16" s="2" t="s">
        <v>22</v>
      </c>
      <c r="C16" s="2" t="s">
        <v>39</v>
      </c>
      <c r="D16" s="2"/>
      <c r="E16" s="2"/>
      <c r="F16" s="2"/>
      <c r="G16" s="17" t="n">
        <v>44944</v>
      </c>
      <c r="H16" s="2"/>
      <c r="I16" s="20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15</v>
      </c>
      <c r="B17" s="2" t="s">
        <v>22</v>
      </c>
      <c r="C17" s="2" t="s">
        <v>117</v>
      </c>
      <c r="D17" s="2"/>
      <c r="E17" s="2"/>
      <c r="F17" s="2"/>
      <c r="G17" s="17" t="n">
        <v>44945</v>
      </c>
      <c r="H17" s="2"/>
      <c r="I17" s="20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15</v>
      </c>
      <c r="B18" s="2" t="s">
        <v>22</v>
      </c>
      <c r="C18" s="2" t="s">
        <v>23</v>
      </c>
      <c r="D18" s="2"/>
      <c r="E18" s="2"/>
      <c r="F18" s="2"/>
      <c r="G18" s="17" t="n">
        <v>44946</v>
      </c>
      <c r="H18" s="2"/>
      <c r="I18" s="20" t="n">
        <v>-1427.8</v>
      </c>
      <c r="J18" s="25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26</v>
      </c>
      <c r="B19" s="2" t="n">
        <v>4716</v>
      </c>
      <c r="C19" s="2" t="s">
        <v>214</v>
      </c>
      <c r="D19" s="2" t="s">
        <v>215</v>
      </c>
      <c r="E19" s="2"/>
      <c r="F19" s="2"/>
      <c r="G19" s="17" t="n">
        <v>44953</v>
      </c>
      <c r="H19" s="2"/>
      <c r="I19" s="20" t="n">
        <v>-392.53</v>
      </c>
      <c r="J19" s="25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15</v>
      </c>
      <c r="B20" s="2" t="n">
        <v>4717</v>
      </c>
      <c r="C20" s="2" t="s">
        <v>119</v>
      </c>
      <c r="D20" s="2"/>
      <c r="E20" s="2"/>
      <c r="F20" s="2"/>
      <c r="G20" s="17"/>
      <c r="H20" s="2"/>
      <c r="I20" s="20"/>
      <c r="J20" s="25"/>
      <c r="K20" s="11" t="n">
        <f aca="false">K19+I20</f>
        <v>22798.98</v>
      </c>
      <c r="L20" s="2"/>
    </row>
    <row r="21" customFormat="false" ht="15" hidden="false" customHeight="false" outlineLevel="0" collapsed="false">
      <c r="A21" s="25" t="s">
        <v>15</v>
      </c>
      <c r="B21" s="2" t="n">
        <v>4718</v>
      </c>
      <c r="C21" s="2" t="s">
        <v>16</v>
      </c>
      <c r="D21" s="2" t="s">
        <v>52</v>
      </c>
      <c r="E21" s="2" t="s">
        <v>18</v>
      </c>
      <c r="F21" s="2"/>
      <c r="G21" s="17" t="n">
        <v>44953</v>
      </c>
      <c r="H21" s="2"/>
      <c r="I21" s="20" t="n">
        <v>-500</v>
      </c>
      <c r="J21" s="25"/>
      <c r="K21" s="11" t="n">
        <f aca="false">K20+I21</f>
        <v>22298.98</v>
      </c>
      <c r="L21" s="2"/>
    </row>
    <row r="22" customFormat="false" ht="15" hidden="false" customHeight="false" outlineLevel="0" collapsed="false">
      <c r="A22" s="25" t="s">
        <v>15</v>
      </c>
      <c r="B22" s="2" t="s">
        <v>22</v>
      </c>
      <c r="C22" s="2" t="s">
        <v>25</v>
      </c>
      <c r="D22" s="2"/>
      <c r="E22" s="2"/>
      <c r="F22" s="2"/>
      <c r="G22" s="17" t="n">
        <v>44952</v>
      </c>
      <c r="H22" s="2"/>
      <c r="I22" s="20" t="n">
        <v>-4728.78</v>
      </c>
      <c r="J22" s="25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25" t="s">
        <v>15</v>
      </c>
      <c r="B23" s="25"/>
      <c r="C23" s="2" t="s">
        <v>33</v>
      </c>
      <c r="D23" s="25"/>
      <c r="E23" s="25"/>
      <c r="F23" s="25"/>
      <c r="G23" s="17" t="n">
        <v>44953</v>
      </c>
      <c r="H23" s="25"/>
      <c r="I23" s="63" t="n">
        <v>52892.5</v>
      </c>
      <c r="J23" s="25"/>
      <c r="K23" s="11" t="n">
        <f aca="false">K22+I23</f>
        <v>70462.7</v>
      </c>
      <c r="L23" s="11"/>
      <c r="M23" s="30" t="n">
        <f aca="false">SUMIF(I6:I23, "&lt;0")</f>
        <v>-16210.98</v>
      </c>
      <c r="N23" s="1" t="s">
        <v>44</v>
      </c>
    </row>
    <row r="24" customFormat="false" ht="15" hidden="false" customHeight="false" outlineLevel="0" collapsed="false">
      <c r="A24" s="25" t="s">
        <v>15</v>
      </c>
      <c r="B24" s="2" t="s">
        <v>22</v>
      </c>
      <c r="C24" s="2" t="s">
        <v>117</v>
      </c>
      <c r="D24" s="2"/>
      <c r="E24" s="2"/>
      <c r="F24" s="2"/>
      <c r="G24" s="17" t="n">
        <v>44959</v>
      </c>
      <c r="H24" s="25"/>
      <c r="I24" s="20" t="n">
        <v>-28.8</v>
      </c>
      <c r="J24" s="25"/>
      <c r="K24" s="11" t="n">
        <f aca="false">K23+I24</f>
        <v>70433.9</v>
      </c>
      <c r="L24" s="11"/>
    </row>
    <row r="25" customFormat="false" ht="15" hidden="false" customHeight="false" outlineLevel="0" collapsed="false">
      <c r="A25" s="25" t="s">
        <v>15</v>
      </c>
      <c r="B25" s="2" t="s">
        <v>22</v>
      </c>
      <c r="C25" s="2" t="s">
        <v>25</v>
      </c>
      <c r="D25" s="2"/>
      <c r="E25" s="2"/>
      <c r="F25" s="2"/>
      <c r="G25" s="17" t="n">
        <v>44966</v>
      </c>
      <c r="H25" s="2"/>
      <c r="I25" s="20" t="n">
        <v>-5140.03</v>
      </c>
      <c r="J25" s="25"/>
      <c r="K25" s="11" t="n">
        <f aca="false">K24+I25</f>
        <v>65293.87</v>
      </c>
      <c r="L25" s="2"/>
    </row>
    <row r="26" customFormat="false" ht="15" hidden="false" customHeight="false" outlineLevel="0" collapsed="false">
      <c r="A26" s="25" t="s">
        <v>15</v>
      </c>
      <c r="B26" s="2" t="s">
        <v>22</v>
      </c>
      <c r="C26" s="2" t="s">
        <v>29</v>
      </c>
      <c r="D26" s="2"/>
      <c r="E26" s="2"/>
      <c r="F26" s="2"/>
      <c r="G26" s="17" t="n">
        <v>44967</v>
      </c>
      <c r="H26" s="2"/>
      <c r="I26" s="20" t="n">
        <v>-609.21</v>
      </c>
      <c r="J26" s="25"/>
      <c r="K26" s="11" t="n">
        <f aca="false">K25+I26</f>
        <v>64684.66</v>
      </c>
      <c r="L26" s="2"/>
    </row>
    <row r="27" customFormat="false" ht="15" hidden="false" customHeight="false" outlineLevel="0" collapsed="false">
      <c r="A27" s="25" t="s">
        <v>15</v>
      </c>
      <c r="B27" s="2" t="n">
        <v>4719</v>
      </c>
      <c r="C27" s="2" t="s">
        <v>213</v>
      </c>
      <c r="D27" s="2"/>
      <c r="E27" s="2"/>
      <c r="F27" s="2"/>
      <c r="G27" s="17" t="n">
        <v>44973</v>
      </c>
      <c r="H27" s="2"/>
      <c r="I27" s="20" t="n">
        <v>-46.74</v>
      </c>
      <c r="J27" s="25"/>
      <c r="K27" s="11" t="n">
        <f aca="false">K26+I27</f>
        <v>64637.92</v>
      </c>
      <c r="L27" s="2"/>
    </row>
    <row r="28" customFormat="false" ht="15" hidden="false" customHeight="false" outlineLevel="0" collapsed="false">
      <c r="A28" s="25" t="s">
        <v>15</v>
      </c>
      <c r="B28" s="2" t="n">
        <v>4720</v>
      </c>
      <c r="C28" s="2" t="s">
        <v>177</v>
      </c>
      <c r="D28" s="2"/>
      <c r="E28" s="2"/>
      <c r="F28" s="2"/>
      <c r="G28" s="17" t="n">
        <v>44973</v>
      </c>
      <c r="H28" s="2"/>
      <c r="I28" s="20" t="n">
        <v>-108.7</v>
      </c>
      <c r="J28" s="25"/>
      <c r="K28" s="11" t="n">
        <f aca="false">K27+I28</f>
        <v>64529.22</v>
      </c>
      <c r="L28" s="2"/>
    </row>
    <row r="29" customFormat="false" ht="15" hidden="false" customHeight="false" outlineLevel="0" collapsed="false">
      <c r="A29" s="25" t="s">
        <v>26</v>
      </c>
      <c r="B29" s="2" t="n">
        <v>4721</v>
      </c>
      <c r="C29" s="2" t="s">
        <v>42</v>
      </c>
      <c r="D29" s="2" t="s">
        <v>216</v>
      </c>
      <c r="E29" s="2"/>
      <c r="F29" s="2"/>
      <c r="G29" s="17" t="n">
        <v>44974</v>
      </c>
      <c r="H29" s="2"/>
      <c r="I29" s="20" t="n">
        <v>-420</v>
      </c>
      <c r="J29" s="25"/>
      <c r="K29" s="11" t="n">
        <f aca="false">K28+I29</f>
        <v>64109.22</v>
      </c>
      <c r="L29" s="2"/>
    </row>
    <row r="30" customFormat="false" ht="15" hidden="false" customHeight="false" outlineLevel="0" collapsed="false">
      <c r="A30" s="25" t="s">
        <v>15</v>
      </c>
      <c r="B30" s="2" t="s">
        <v>22</v>
      </c>
      <c r="C30" s="2" t="s">
        <v>39</v>
      </c>
      <c r="D30" s="2"/>
      <c r="E30" s="2"/>
      <c r="F30" s="2"/>
      <c r="G30" s="17" t="n">
        <v>44981</v>
      </c>
      <c r="H30" s="2"/>
      <c r="I30" s="20" t="n">
        <v>-1912.52</v>
      </c>
      <c r="J30" s="25"/>
      <c r="K30" s="11" t="n">
        <f aca="false">K29+I30</f>
        <v>62196.7</v>
      </c>
      <c r="L30" s="2"/>
    </row>
    <row r="31" customFormat="false" ht="15" hidden="false" customHeight="false" outlineLevel="0" collapsed="false">
      <c r="A31" s="25" t="s">
        <v>15</v>
      </c>
      <c r="B31" s="2" t="s">
        <v>22</v>
      </c>
      <c r="C31" s="2" t="s">
        <v>25</v>
      </c>
      <c r="D31" s="2"/>
      <c r="E31" s="2"/>
      <c r="F31" s="2"/>
      <c r="G31" s="17" t="n">
        <v>44980</v>
      </c>
      <c r="H31" s="2"/>
      <c r="I31" s="20" t="n">
        <v>-5646.5</v>
      </c>
      <c r="J31" s="25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25" t="s">
        <v>15</v>
      </c>
      <c r="B32" s="2" t="n">
        <v>4722</v>
      </c>
      <c r="C32" s="2" t="s">
        <v>16</v>
      </c>
      <c r="D32" s="2" t="s">
        <v>51</v>
      </c>
      <c r="E32" s="2" t="s">
        <v>18</v>
      </c>
      <c r="F32" s="2"/>
      <c r="G32" s="17" t="n">
        <v>44988</v>
      </c>
      <c r="H32" s="2"/>
      <c r="I32" s="20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25" t="s">
        <v>15</v>
      </c>
      <c r="B33" s="2" t="n">
        <v>4723</v>
      </c>
      <c r="C33" s="2" t="s">
        <v>217</v>
      </c>
      <c r="D33" s="2" t="s">
        <v>218</v>
      </c>
      <c r="E33" s="2"/>
      <c r="F33" s="2"/>
      <c r="G33" s="17" t="n">
        <v>44988</v>
      </c>
      <c r="H33" s="2"/>
      <c r="I33" s="20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25" t="s">
        <v>15</v>
      </c>
      <c r="B34" s="2" t="s">
        <v>22</v>
      </c>
      <c r="C34" s="2" t="s">
        <v>23</v>
      </c>
      <c r="D34" s="2"/>
      <c r="E34" s="2"/>
      <c r="F34" s="2"/>
      <c r="G34" s="17" t="n">
        <v>44991</v>
      </c>
      <c r="H34" s="2"/>
      <c r="I34" s="20" t="n">
        <v>-1458.4</v>
      </c>
      <c r="J34" s="25"/>
      <c r="K34" s="11" t="n">
        <f aca="false">K33+I34</f>
        <v>54191.8</v>
      </c>
      <c r="L34" s="2"/>
    </row>
    <row r="35" customFormat="false" ht="15" hidden="false" customHeight="false" outlineLevel="0" collapsed="false">
      <c r="A35" s="25" t="s">
        <v>15</v>
      </c>
      <c r="B35" s="2" t="s">
        <v>22</v>
      </c>
      <c r="C35" s="2" t="s">
        <v>23</v>
      </c>
      <c r="D35" s="2"/>
      <c r="E35" s="2"/>
      <c r="F35" s="2"/>
      <c r="G35" s="17" t="n">
        <v>44991</v>
      </c>
      <c r="H35" s="2"/>
      <c r="I35" s="20" t="n">
        <v>-1427.72</v>
      </c>
      <c r="J35" s="25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25" t="s">
        <v>15</v>
      </c>
      <c r="B36" s="2" t="s">
        <v>22</v>
      </c>
      <c r="C36" s="2" t="s">
        <v>117</v>
      </c>
      <c r="D36" s="2"/>
      <c r="E36" s="2"/>
      <c r="F36" s="2"/>
      <c r="G36" s="17" t="n">
        <v>44992</v>
      </c>
      <c r="H36" s="2"/>
      <c r="I36" s="20" t="n">
        <v>-362.82</v>
      </c>
      <c r="J36" s="25"/>
      <c r="K36" s="11" t="n">
        <f aca="false">K35+I36</f>
        <v>52401.26</v>
      </c>
      <c r="L36" s="2"/>
    </row>
    <row r="37" customFormat="false" ht="15" hidden="false" customHeight="false" outlineLevel="0" collapsed="false">
      <c r="A37" s="25" t="s">
        <v>15</v>
      </c>
      <c r="B37" s="2" t="s">
        <v>22</v>
      </c>
      <c r="C37" s="2" t="s">
        <v>25</v>
      </c>
      <c r="D37" s="2"/>
      <c r="E37" s="2"/>
      <c r="F37" s="2"/>
      <c r="G37" s="17" t="n">
        <v>44995</v>
      </c>
      <c r="H37" s="2"/>
      <c r="I37" s="20" t="n">
        <v>-5626.41</v>
      </c>
      <c r="J37" s="25"/>
      <c r="K37" s="11" t="n">
        <f aca="false">K36+I37</f>
        <v>46774.85</v>
      </c>
      <c r="L37" s="2"/>
    </row>
    <row r="38" customFormat="false" ht="15" hidden="false" customHeight="false" outlineLevel="0" collapsed="false">
      <c r="A38" s="25" t="s">
        <v>15</v>
      </c>
      <c r="B38" s="2" t="s">
        <v>22</v>
      </c>
      <c r="C38" s="2" t="s">
        <v>29</v>
      </c>
      <c r="D38" s="2"/>
      <c r="E38" s="2"/>
      <c r="F38" s="2"/>
      <c r="G38" s="17" t="n">
        <v>44995</v>
      </c>
      <c r="H38" s="2"/>
      <c r="I38" s="20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25" t="s">
        <v>15</v>
      </c>
      <c r="B39" s="2" t="n">
        <v>4724</v>
      </c>
      <c r="C39" s="2" t="s">
        <v>42</v>
      </c>
      <c r="D39" s="2" t="s">
        <v>219</v>
      </c>
      <c r="E39" s="2"/>
      <c r="F39" s="2"/>
      <c r="G39" s="17" t="n">
        <v>44995</v>
      </c>
      <c r="H39" s="2"/>
      <c r="I39" s="20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25" t="s">
        <v>15</v>
      </c>
      <c r="B40" s="2" t="n">
        <v>4725</v>
      </c>
      <c r="C40" s="2" t="s">
        <v>35</v>
      </c>
      <c r="D40" s="2" t="s">
        <v>220</v>
      </c>
      <c r="E40" s="2"/>
      <c r="F40" s="2"/>
      <c r="G40" s="17" t="n">
        <v>44995</v>
      </c>
      <c r="H40" s="2"/>
      <c r="I40" s="20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25" t="s">
        <v>15</v>
      </c>
      <c r="B41" s="2" t="n">
        <v>4726</v>
      </c>
      <c r="C41" s="2" t="s">
        <v>213</v>
      </c>
      <c r="D41" s="2"/>
      <c r="E41" s="2"/>
      <c r="F41" s="2"/>
      <c r="G41" s="17" t="n">
        <v>44995</v>
      </c>
      <c r="H41" s="2"/>
      <c r="I41" s="20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25" t="s">
        <v>15</v>
      </c>
      <c r="B42" s="2" t="n">
        <v>4727</v>
      </c>
      <c r="C42" s="2" t="s">
        <v>177</v>
      </c>
      <c r="D42" s="2"/>
      <c r="E42" s="2"/>
      <c r="F42" s="2"/>
      <c r="G42" s="17" t="n">
        <v>44995</v>
      </c>
      <c r="H42" s="2"/>
      <c r="I42" s="20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25" t="s">
        <v>15</v>
      </c>
      <c r="B43" s="2"/>
      <c r="C43" s="2" t="s">
        <v>33</v>
      </c>
      <c r="D43" s="2"/>
      <c r="E43" s="2"/>
      <c r="F43" s="2"/>
      <c r="G43" s="17" t="n">
        <v>44995</v>
      </c>
      <c r="H43" s="2"/>
      <c r="I43" s="63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25" t="s">
        <v>15</v>
      </c>
      <c r="B44" s="2" t="s">
        <v>22</v>
      </c>
      <c r="C44" s="2" t="s">
        <v>23</v>
      </c>
      <c r="D44" s="2"/>
      <c r="E44" s="2"/>
      <c r="F44" s="2"/>
      <c r="G44" s="17" t="n">
        <v>44999</v>
      </c>
      <c r="H44" s="2"/>
      <c r="I44" s="20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25" t="s">
        <v>15</v>
      </c>
      <c r="B45" s="2" t="s">
        <v>22</v>
      </c>
      <c r="C45" s="2" t="s">
        <v>39</v>
      </c>
      <c r="D45" s="2"/>
      <c r="E45" s="2"/>
      <c r="F45" s="2"/>
      <c r="G45" s="17" t="n">
        <v>45009</v>
      </c>
      <c r="H45" s="2"/>
      <c r="I45" s="20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25" t="s">
        <v>15</v>
      </c>
      <c r="B46" s="2" t="n">
        <v>4728</v>
      </c>
      <c r="C46" s="2" t="s">
        <v>16</v>
      </c>
      <c r="D46" s="2" t="s">
        <v>53</v>
      </c>
      <c r="E46" s="2" t="s">
        <v>18</v>
      </c>
      <c r="F46" s="2"/>
      <c r="G46" s="17" t="n">
        <v>45009</v>
      </c>
      <c r="H46" s="2"/>
      <c r="I46" s="20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25" t="s">
        <v>15</v>
      </c>
      <c r="B47" s="2" t="s">
        <v>22</v>
      </c>
      <c r="C47" s="2" t="s">
        <v>25</v>
      </c>
      <c r="D47" s="2"/>
      <c r="E47" s="2"/>
      <c r="F47" s="2"/>
      <c r="G47" s="17" t="n">
        <v>45009</v>
      </c>
      <c r="H47" s="2"/>
      <c r="I47" s="20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25" t="s">
        <v>15</v>
      </c>
      <c r="B48" s="2" t="n">
        <v>4729</v>
      </c>
      <c r="C48" s="2" t="s">
        <v>176</v>
      </c>
      <c r="D48" s="2"/>
      <c r="E48" s="2" t="s">
        <v>191</v>
      </c>
      <c r="F48" s="2"/>
      <c r="G48" s="17" t="n">
        <v>45009</v>
      </c>
      <c r="H48" s="2"/>
      <c r="I48" s="20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25" t="s">
        <v>15</v>
      </c>
      <c r="B49" s="2" t="n">
        <v>4730</v>
      </c>
      <c r="C49" s="2" t="s">
        <v>35</v>
      </c>
      <c r="D49" s="2" t="s">
        <v>178</v>
      </c>
      <c r="E49" s="2"/>
      <c r="F49" s="2"/>
      <c r="G49" s="17" t="n">
        <v>45009</v>
      </c>
      <c r="H49" s="2"/>
      <c r="I49" s="20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25" t="s">
        <v>15</v>
      </c>
      <c r="B50" s="2" t="n">
        <v>4731</v>
      </c>
      <c r="C50" s="2" t="s">
        <v>46</v>
      </c>
      <c r="D50" s="2" t="s">
        <v>221</v>
      </c>
      <c r="E50" s="2"/>
      <c r="F50" s="2"/>
      <c r="G50" s="17" t="n">
        <v>45009</v>
      </c>
      <c r="H50" s="2"/>
      <c r="I50" s="20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25" t="s">
        <v>15</v>
      </c>
      <c r="B51" s="2" t="n">
        <v>4732</v>
      </c>
      <c r="C51" s="2" t="s">
        <v>42</v>
      </c>
      <c r="D51" s="2" t="s">
        <v>222</v>
      </c>
      <c r="E51" s="2"/>
      <c r="F51" s="2"/>
      <c r="G51" s="17" t="n">
        <v>45009</v>
      </c>
      <c r="H51" s="2"/>
      <c r="I51" s="20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25" t="s">
        <v>15</v>
      </c>
      <c r="B52" s="2" t="n">
        <v>4733</v>
      </c>
      <c r="C52" s="2" t="s">
        <v>183</v>
      </c>
      <c r="D52" s="2" t="s">
        <v>184</v>
      </c>
      <c r="E52" s="2"/>
      <c r="F52" s="2"/>
      <c r="G52" s="17" t="n">
        <v>45009</v>
      </c>
      <c r="H52" s="2"/>
      <c r="I52" s="20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25" t="s">
        <v>15</v>
      </c>
      <c r="B53" s="2"/>
      <c r="C53" s="2" t="s">
        <v>33</v>
      </c>
      <c r="D53" s="2"/>
      <c r="E53" s="2"/>
      <c r="F53" s="2"/>
      <c r="G53" s="17" t="n">
        <v>45009</v>
      </c>
      <c r="H53" s="2"/>
      <c r="I53" s="63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25" t="s">
        <v>15</v>
      </c>
      <c r="B54" s="2" t="s">
        <v>22</v>
      </c>
      <c r="C54" s="2" t="s">
        <v>117</v>
      </c>
      <c r="D54" s="2"/>
      <c r="E54" s="2"/>
      <c r="F54" s="2"/>
      <c r="G54" s="17" t="n">
        <v>45012</v>
      </c>
      <c r="H54" s="2"/>
      <c r="I54" s="20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25" t="s">
        <v>15</v>
      </c>
      <c r="B55" s="2" t="n">
        <f aca="false">B52+1</f>
        <v>4734</v>
      </c>
      <c r="C55" s="2" t="s">
        <v>126</v>
      </c>
      <c r="D55" s="2" t="s">
        <v>223</v>
      </c>
      <c r="E55" s="2"/>
      <c r="F55" s="2"/>
      <c r="G55" s="17" t="n">
        <v>45020</v>
      </c>
      <c r="H55" s="2"/>
      <c r="I55" s="20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25" t="s">
        <v>15</v>
      </c>
      <c r="B56" s="2" t="n">
        <f aca="false">B55+1</f>
        <v>4735</v>
      </c>
      <c r="C56" s="2" t="s">
        <v>213</v>
      </c>
      <c r="D56" s="2"/>
      <c r="E56" s="2"/>
      <c r="F56" s="2"/>
      <c r="G56" s="17" t="n">
        <v>45020</v>
      </c>
      <c r="H56" s="2"/>
      <c r="I56" s="20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25" t="s">
        <v>15</v>
      </c>
      <c r="B57" s="2" t="n">
        <f aca="false">B56+1</f>
        <v>4736</v>
      </c>
      <c r="C57" s="2" t="s">
        <v>35</v>
      </c>
      <c r="D57" s="2" t="s">
        <v>224</v>
      </c>
      <c r="E57" s="2"/>
      <c r="F57" s="2"/>
      <c r="G57" s="17" t="n">
        <v>45020</v>
      </c>
      <c r="H57" s="2"/>
      <c r="I57" s="20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25" t="s">
        <v>15</v>
      </c>
      <c r="B58" s="2" t="s">
        <v>22</v>
      </c>
      <c r="C58" s="2" t="s">
        <v>25</v>
      </c>
      <c r="D58" s="2"/>
      <c r="E58" s="2"/>
      <c r="F58" s="2"/>
      <c r="G58" s="17" t="n">
        <v>45023</v>
      </c>
      <c r="H58" s="2"/>
      <c r="I58" s="20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25" t="s">
        <v>15</v>
      </c>
      <c r="B59" s="2" t="s">
        <v>22</v>
      </c>
      <c r="C59" s="2" t="s">
        <v>29</v>
      </c>
      <c r="D59" s="2"/>
      <c r="E59" s="2"/>
      <c r="F59" s="2"/>
      <c r="G59" s="17" t="n">
        <v>45028</v>
      </c>
      <c r="H59" s="2"/>
      <c r="I59" s="20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25" t="s">
        <v>15</v>
      </c>
      <c r="B60" s="2" t="n">
        <f aca="false">B57+1</f>
        <v>4737</v>
      </c>
      <c r="C60" s="2" t="s">
        <v>128</v>
      </c>
      <c r="D60" s="2" t="s">
        <v>225</v>
      </c>
      <c r="E60" s="2"/>
      <c r="F60" s="2"/>
      <c r="G60" s="17" t="n">
        <v>45030</v>
      </c>
      <c r="H60" s="2"/>
      <c r="I60" s="20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25" t="s">
        <v>15</v>
      </c>
      <c r="B61" s="2" t="n">
        <f aca="false">B60+1</f>
        <v>4738</v>
      </c>
      <c r="C61" s="2" t="s">
        <v>42</v>
      </c>
      <c r="D61" s="2" t="s">
        <v>226</v>
      </c>
      <c r="E61" s="2"/>
      <c r="F61" s="2"/>
      <c r="G61" s="17" t="n">
        <v>45030</v>
      </c>
      <c r="H61" s="2"/>
      <c r="I61" s="20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25" t="s">
        <v>15</v>
      </c>
      <c r="B62" s="2" t="n">
        <f aca="false">B61+1</f>
        <v>4739</v>
      </c>
      <c r="C62" s="2" t="s">
        <v>37</v>
      </c>
      <c r="D62" s="2" t="s">
        <v>38</v>
      </c>
      <c r="E62" s="2"/>
      <c r="F62" s="2"/>
      <c r="G62" s="17" t="n">
        <v>45030</v>
      </c>
      <c r="H62" s="2"/>
      <c r="I62" s="20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25" t="s">
        <v>15</v>
      </c>
      <c r="B63" s="2" t="n">
        <f aca="false">B62+1</f>
        <v>4740</v>
      </c>
      <c r="C63" s="2" t="s">
        <v>177</v>
      </c>
      <c r="D63" s="2"/>
      <c r="E63" s="2"/>
      <c r="F63" s="2"/>
      <c r="G63" s="17" t="n">
        <v>45030</v>
      </c>
      <c r="H63" s="2"/>
      <c r="I63" s="20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25" t="s">
        <v>15</v>
      </c>
      <c r="B64" s="2"/>
      <c r="C64" s="2" t="s">
        <v>33</v>
      </c>
      <c r="D64" s="2"/>
      <c r="E64" s="2"/>
      <c r="F64" s="2"/>
      <c r="G64" s="17" t="n">
        <v>45030</v>
      </c>
      <c r="H64" s="2"/>
      <c r="I64" s="63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25" t="s">
        <v>15</v>
      </c>
      <c r="B65" s="2" t="s">
        <v>22</v>
      </c>
      <c r="C65" s="2" t="s">
        <v>23</v>
      </c>
      <c r="D65" s="2"/>
      <c r="E65" s="2"/>
      <c r="F65" s="2"/>
      <c r="G65" s="17" t="n">
        <v>45033</v>
      </c>
      <c r="H65" s="2"/>
      <c r="I65" s="20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25" t="s">
        <v>15</v>
      </c>
      <c r="B66" s="2" t="s">
        <v>22</v>
      </c>
      <c r="C66" s="2" t="s">
        <v>23</v>
      </c>
      <c r="D66" s="2"/>
      <c r="E66" s="2"/>
      <c r="F66" s="2"/>
      <c r="G66" s="17" t="n">
        <v>45033</v>
      </c>
      <c r="H66" s="2"/>
      <c r="I66" s="20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25" t="s">
        <v>15</v>
      </c>
      <c r="B67" s="2" t="s">
        <v>22</v>
      </c>
      <c r="C67" s="2" t="s">
        <v>117</v>
      </c>
      <c r="D67" s="2"/>
      <c r="E67" s="2"/>
      <c r="F67" s="2"/>
      <c r="G67" s="17" t="n">
        <v>45034</v>
      </c>
      <c r="H67" s="2"/>
      <c r="I67" s="20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25" t="s">
        <v>15</v>
      </c>
      <c r="B68" s="2" t="s">
        <v>22</v>
      </c>
      <c r="C68" s="2" t="s">
        <v>25</v>
      </c>
      <c r="D68" s="2"/>
      <c r="E68" s="2"/>
      <c r="F68" s="2"/>
      <c r="G68" s="17" t="n">
        <v>45037</v>
      </c>
      <c r="H68" s="2"/>
      <c r="I68" s="20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25" t="s">
        <v>15</v>
      </c>
      <c r="B69" s="2" t="s">
        <v>22</v>
      </c>
      <c r="C69" s="2" t="s">
        <v>39</v>
      </c>
      <c r="D69" s="2"/>
      <c r="E69" s="2"/>
      <c r="F69" s="2"/>
      <c r="G69" s="17" t="n">
        <v>45040</v>
      </c>
      <c r="H69" s="2"/>
      <c r="I69" s="20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25" t="s">
        <v>15</v>
      </c>
      <c r="B70" s="2" t="n">
        <v>4742</v>
      </c>
      <c r="C70" s="2" t="s">
        <v>16</v>
      </c>
      <c r="D70" s="2" t="s">
        <v>54</v>
      </c>
      <c r="E70" s="2" t="s">
        <v>18</v>
      </c>
      <c r="F70" s="2"/>
      <c r="G70" s="17" t="n">
        <v>45040</v>
      </c>
      <c r="H70" s="2"/>
      <c r="I70" s="20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25" t="s">
        <v>15</v>
      </c>
      <c r="B71" s="2" t="n">
        <v>4741</v>
      </c>
      <c r="C71" s="2" t="s">
        <v>227</v>
      </c>
      <c r="D71" s="2"/>
      <c r="E71" s="2"/>
      <c r="F71" s="2"/>
      <c r="G71" s="17" t="n">
        <v>45042</v>
      </c>
      <c r="H71" s="2"/>
      <c r="I71" s="20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25" t="s">
        <v>15</v>
      </c>
      <c r="B72" s="2" t="s">
        <v>22</v>
      </c>
      <c r="C72" s="2" t="s">
        <v>23</v>
      </c>
      <c r="D72" s="2"/>
      <c r="E72" s="2"/>
      <c r="F72" s="2"/>
      <c r="G72" s="17" t="n">
        <v>45044</v>
      </c>
      <c r="H72" s="2"/>
      <c r="I72" s="20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25" t="s">
        <v>15</v>
      </c>
      <c r="B73" s="2" t="s">
        <v>22</v>
      </c>
      <c r="C73" s="2" t="s">
        <v>117</v>
      </c>
      <c r="D73" s="2"/>
      <c r="E73" s="2"/>
      <c r="F73" s="2"/>
      <c r="G73" s="17" t="n">
        <v>45050</v>
      </c>
      <c r="H73" s="2"/>
      <c r="I73" s="20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25" t="s">
        <v>15</v>
      </c>
      <c r="B74" s="2" t="n">
        <v>4743</v>
      </c>
      <c r="C74" s="2" t="s">
        <v>213</v>
      </c>
      <c r="D74" s="2"/>
      <c r="E74" s="2"/>
      <c r="F74" s="2"/>
      <c r="G74" s="17" t="n">
        <v>45051</v>
      </c>
      <c r="H74" s="2"/>
      <c r="I74" s="20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25" t="s">
        <v>15</v>
      </c>
      <c r="B75" s="2" t="s">
        <v>22</v>
      </c>
      <c r="C75" s="2" t="s">
        <v>25</v>
      </c>
      <c r="D75" s="2"/>
      <c r="E75" s="2"/>
      <c r="F75" s="2"/>
      <c r="G75" s="17" t="n">
        <v>45051</v>
      </c>
      <c r="H75" s="2"/>
      <c r="I75" s="20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25" t="s">
        <v>15</v>
      </c>
      <c r="B76" s="2" t="n">
        <v>4744</v>
      </c>
      <c r="C76" s="2" t="s">
        <v>35</v>
      </c>
      <c r="D76" s="2" t="s">
        <v>228</v>
      </c>
      <c r="E76" s="2"/>
      <c r="F76" s="2"/>
      <c r="G76" s="17" t="n">
        <v>45051</v>
      </c>
      <c r="H76" s="2"/>
      <c r="I76" s="20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25" t="s">
        <v>15</v>
      </c>
      <c r="B77" s="2" t="s">
        <v>22</v>
      </c>
      <c r="C77" s="2" t="s">
        <v>29</v>
      </c>
      <c r="D77" s="2"/>
      <c r="E77" s="2"/>
      <c r="F77" s="2"/>
      <c r="G77" s="17" t="n">
        <v>45058</v>
      </c>
      <c r="H77" s="2"/>
      <c r="I77" s="20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25" t="s">
        <v>15</v>
      </c>
      <c r="B78" s="2" t="n">
        <v>4745</v>
      </c>
      <c r="C78" s="2" t="s">
        <v>177</v>
      </c>
      <c r="D78" s="2"/>
      <c r="E78" s="2"/>
      <c r="F78" s="2"/>
      <c r="G78" s="17" t="n">
        <v>45058</v>
      </c>
      <c r="H78" s="2"/>
      <c r="I78" s="20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25" t="s">
        <v>15</v>
      </c>
      <c r="B79" s="2"/>
      <c r="C79" s="2" t="s">
        <v>33</v>
      </c>
      <c r="D79" s="2"/>
      <c r="E79" s="2"/>
      <c r="F79" s="2"/>
      <c r="G79" s="17" t="n">
        <v>45058</v>
      </c>
      <c r="H79" s="2"/>
      <c r="I79" s="52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25" t="s">
        <v>15</v>
      </c>
      <c r="B80" s="2" t="n">
        <v>4751</v>
      </c>
      <c r="C80" s="2" t="s">
        <v>229</v>
      </c>
      <c r="D80" s="2"/>
      <c r="E80" s="2"/>
      <c r="F80" s="2"/>
      <c r="G80" s="17" t="n">
        <v>45064</v>
      </c>
      <c r="H80" s="2"/>
      <c r="I80" s="20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25" t="s">
        <v>15</v>
      </c>
      <c r="B81" s="2" t="s">
        <v>22</v>
      </c>
      <c r="C81" s="2" t="s">
        <v>25</v>
      </c>
      <c r="D81" s="2"/>
      <c r="E81" s="2"/>
      <c r="F81" s="2"/>
      <c r="G81" s="17" t="n">
        <v>45065</v>
      </c>
      <c r="H81" s="2"/>
      <c r="I81" s="20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25" t="s">
        <v>15</v>
      </c>
      <c r="B82" s="2"/>
      <c r="C82" s="2" t="s">
        <v>33</v>
      </c>
      <c r="D82" s="2"/>
      <c r="E82" s="2"/>
      <c r="F82" s="2"/>
      <c r="G82" s="17" t="n">
        <v>45065</v>
      </c>
      <c r="H82" s="2"/>
      <c r="I82" s="52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25" t="s">
        <v>15</v>
      </c>
      <c r="B83" s="2" t="s">
        <v>22</v>
      </c>
      <c r="C83" s="2" t="s">
        <v>39</v>
      </c>
      <c r="D83" s="2"/>
      <c r="E83" s="2"/>
      <c r="F83" s="2"/>
      <c r="G83" s="17" t="n">
        <v>45070</v>
      </c>
      <c r="H83" s="2"/>
      <c r="I83" s="20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25" t="s">
        <v>15</v>
      </c>
      <c r="B84" s="2" t="s">
        <v>22</v>
      </c>
      <c r="C84" s="2" t="s">
        <v>23</v>
      </c>
      <c r="E84" s="2"/>
      <c r="F84" s="2"/>
      <c r="G84" s="17" t="n">
        <v>45068</v>
      </c>
      <c r="H84" s="2"/>
      <c r="I84" s="20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25" t="s">
        <v>15</v>
      </c>
      <c r="B85" s="2" t="s">
        <v>22</v>
      </c>
      <c r="C85" s="2" t="s">
        <v>186</v>
      </c>
      <c r="D85" s="2" t="s">
        <v>230</v>
      </c>
      <c r="E85" s="2"/>
      <c r="F85" s="2"/>
      <c r="G85" s="17" t="n">
        <v>45069</v>
      </c>
      <c r="H85" s="2"/>
      <c r="I85" s="20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25" t="s">
        <v>15</v>
      </c>
      <c r="B86" s="2" t="s">
        <v>22</v>
      </c>
      <c r="C86" s="2" t="s">
        <v>117</v>
      </c>
      <c r="D86" s="2"/>
      <c r="E86" s="2"/>
      <c r="F86" s="2"/>
      <c r="G86" s="17" t="n">
        <v>45070</v>
      </c>
      <c r="H86" s="2"/>
      <c r="I86" s="20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25" t="s">
        <v>15</v>
      </c>
      <c r="B87" s="2" t="s">
        <v>22</v>
      </c>
      <c r="C87" s="2" t="s">
        <v>117</v>
      </c>
      <c r="D87" s="2"/>
      <c r="E87" s="2"/>
      <c r="F87" s="2"/>
      <c r="G87" s="17" t="n">
        <v>45070</v>
      </c>
      <c r="H87" s="2"/>
      <c r="I87" s="20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25" t="s">
        <v>15</v>
      </c>
      <c r="B88" s="2" t="n">
        <v>4746</v>
      </c>
      <c r="C88" s="2" t="s">
        <v>16</v>
      </c>
      <c r="D88" s="2" t="s">
        <v>55</v>
      </c>
      <c r="E88" s="2" t="s">
        <v>18</v>
      </c>
      <c r="F88" s="2"/>
      <c r="G88" s="17" t="n">
        <v>45071</v>
      </c>
      <c r="H88" s="2"/>
      <c r="I88" s="20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25" t="s">
        <v>15</v>
      </c>
      <c r="B89" s="2" t="n">
        <v>4747</v>
      </c>
      <c r="C89" s="2" t="s">
        <v>46</v>
      </c>
      <c r="D89" s="2" t="s">
        <v>231</v>
      </c>
      <c r="E89" s="2"/>
      <c r="F89" s="2"/>
      <c r="G89" s="17" t="n">
        <v>45071</v>
      </c>
      <c r="H89" s="2"/>
      <c r="I89" s="20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25" t="s">
        <v>15</v>
      </c>
      <c r="B90" s="2" t="n">
        <v>4748</v>
      </c>
      <c r="C90" s="2" t="s">
        <v>37</v>
      </c>
      <c r="D90" s="2"/>
      <c r="E90" s="2"/>
      <c r="F90" s="2"/>
      <c r="G90" s="17" t="n">
        <v>45071</v>
      </c>
      <c r="H90" s="2"/>
      <c r="I90" s="20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25" t="s">
        <v>15</v>
      </c>
      <c r="B91" s="2" t="s">
        <v>22</v>
      </c>
      <c r="C91" s="2" t="s">
        <v>23</v>
      </c>
      <c r="E91" s="2"/>
      <c r="F91" s="2"/>
      <c r="G91" s="17" t="n">
        <v>45072</v>
      </c>
      <c r="H91" s="2"/>
      <c r="I91" s="20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25" t="s">
        <v>15</v>
      </c>
      <c r="B92" s="2" t="s">
        <v>22</v>
      </c>
      <c r="C92" s="2" t="s">
        <v>25</v>
      </c>
      <c r="D92" s="2"/>
      <c r="E92" s="2"/>
      <c r="F92" s="2"/>
      <c r="G92" s="17" t="n">
        <v>45078</v>
      </c>
      <c r="H92" s="2"/>
      <c r="I92" s="20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25" t="s">
        <v>15</v>
      </c>
      <c r="B93" s="2" t="n">
        <v>4750</v>
      </c>
      <c r="C93" s="2" t="s">
        <v>213</v>
      </c>
      <c r="D93" s="2"/>
      <c r="E93" s="2"/>
      <c r="F93" s="2"/>
      <c r="G93" s="17" t="n">
        <v>45082</v>
      </c>
      <c r="H93" s="2"/>
      <c r="I93" s="20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25" t="s">
        <v>15</v>
      </c>
      <c r="B94" s="2" t="s">
        <v>22</v>
      </c>
      <c r="C94" s="2" t="s">
        <v>23</v>
      </c>
      <c r="E94" s="2"/>
      <c r="F94" s="2"/>
      <c r="G94" s="17" t="n">
        <v>45086</v>
      </c>
      <c r="H94" s="2"/>
      <c r="I94" s="20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25" t="s">
        <v>15</v>
      </c>
      <c r="B95" s="2" t="s">
        <v>22</v>
      </c>
      <c r="C95" s="2" t="s">
        <v>29</v>
      </c>
      <c r="D95" s="2"/>
      <c r="E95" s="2"/>
      <c r="F95" s="2"/>
      <c r="G95" s="17" t="n">
        <v>45089</v>
      </c>
      <c r="H95" s="2"/>
      <c r="I95" s="20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25" t="s">
        <v>15</v>
      </c>
      <c r="B96" s="2" t="n">
        <v>4749</v>
      </c>
      <c r="C96" s="2" t="s">
        <v>177</v>
      </c>
      <c r="D96" s="2"/>
      <c r="E96" s="2"/>
      <c r="F96" s="2"/>
      <c r="G96" s="17" t="n">
        <v>45089</v>
      </c>
      <c r="H96" s="2"/>
      <c r="I96" s="20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25" t="s">
        <v>15</v>
      </c>
      <c r="B97" s="2"/>
      <c r="C97" s="2" t="s">
        <v>33</v>
      </c>
      <c r="D97" s="2"/>
      <c r="E97" s="2"/>
      <c r="F97" s="2"/>
      <c r="G97" s="17" t="n">
        <v>45091</v>
      </c>
      <c r="H97" s="2"/>
      <c r="I97" s="63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25" t="s">
        <v>15</v>
      </c>
      <c r="B98" s="2" t="s">
        <v>22</v>
      </c>
      <c r="C98" s="2" t="s">
        <v>23</v>
      </c>
      <c r="D98" s="2"/>
      <c r="E98" s="2"/>
      <c r="F98" s="2"/>
      <c r="G98" s="17" t="n">
        <v>45091</v>
      </c>
      <c r="H98" s="2"/>
      <c r="I98" s="20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25" t="s">
        <v>15</v>
      </c>
      <c r="B99" s="2" t="s">
        <v>22</v>
      </c>
      <c r="C99" s="2" t="s">
        <v>25</v>
      </c>
      <c r="D99" s="2"/>
      <c r="E99" s="2"/>
      <c r="F99" s="2"/>
      <c r="G99" s="17" t="n">
        <v>45092</v>
      </c>
      <c r="H99" s="2"/>
      <c r="I99" s="20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25" t="s">
        <v>15</v>
      </c>
      <c r="B100" s="2" t="s">
        <v>22</v>
      </c>
      <c r="C100" s="2" t="s">
        <v>23</v>
      </c>
      <c r="D100" s="2"/>
      <c r="E100" s="2"/>
      <c r="F100" s="2"/>
      <c r="G100" s="17" t="n">
        <v>45092</v>
      </c>
      <c r="H100" s="2"/>
      <c r="I100" s="20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25" t="s">
        <v>15</v>
      </c>
      <c r="B101" s="2" t="s">
        <v>22</v>
      </c>
      <c r="C101" s="2" t="s">
        <v>117</v>
      </c>
      <c r="D101" s="2"/>
      <c r="E101" s="2"/>
      <c r="F101" s="2"/>
      <c r="G101" s="17" t="n">
        <v>45092</v>
      </c>
      <c r="H101" s="2"/>
      <c r="I101" s="20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25" t="s">
        <v>15</v>
      </c>
      <c r="B102" s="2" t="s">
        <v>22</v>
      </c>
      <c r="C102" s="2" t="s">
        <v>117</v>
      </c>
      <c r="D102" s="2"/>
      <c r="E102" s="2"/>
      <c r="F102" s="2"/>
      <c r="G102" s="17" t="n">
        <v>45093</v>
      </c>
      <c r="H102" s="2"/>
      <c r="I102" s="20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25" t="s">
        <v>15</v>
      </c>
      <c r="B103" s="2" t="s">
        <v>22</v>
      </c>
      <c r="C103" s="2" t="s">
        <v>39</v>
      </c>
      <c r="D103" s="2"/>
      <c r="E103" s="2"/>
      <c r="F103" s="2"/>
      <c r="G103" s="17" t="n">
        <v>45103</v>
      </c>
      <c r="H103" s="2"/>
      <c r="I103" s="20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25" t="s">
        <v>15</v>
      </c>
      <c r="B104" s="2" t="n">
        <v>4752</v>
      </c>
      <c r="C104" s="2" t="s">
        <v>16</v>
      </c>
      <c r="D104" s="2" t="s">
        <v>56</v>
      </c>
      <c r="E104" s="2" t="s">
        <v>18</v>
      </c>
      <c r="F104" s="2"/>
      <c r="G104" s="17" t="n">
        <v>45105</v>
      </c>
      <c r="H104" s="2"/>
      <c r="I104" s="20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25" t="s">
        <v>15</v>
      </c>
      <c r="B105" s="2"/>
      <c r="C105" s="2" t="s">
        <v>33</v>
      </c>
      <c r="D105" s="2"/>
      <c r="E105" s="2"/>
      <c r="F105" s="2"/>
      <c r="G105" s="17" t="n">
        <v>45105</v>
      </c>
      <c r="H105" s="2"/>
      <c r="I105" s="52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25" t="s">
        <v>15</v>
      </c>
      <c r="B106" s="2" t="s">
        <v>22</v>
      </c>
      <c r="C106" s="2" t="s">
        <v>25</v>
      </c>
      <c r="D106" s="2"/>
      <c r="E106" s="2"/>
      <c r="F106" s="2"/>
      <c r="G106" s="17" t="n">
        <v>45107</v>
      </c>
      <c r="H106" s="2"/>
      <c r="I106" s="20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25" t="s">
        <v>15</v>
      </c>
      <c r="B107" s="2" t="s">
        <v>22</v>
      </c>
      <c r="C107" s="2" t="s">
        <v>23</v>
      </c>
      <c r="D107" s="2"/>
      <c r="E107" s="2"/>
      <c r="F107" s="2"/>
      <c r="G107" s="17" t="n">
        <v>45107</v>
      </c>
      <c r="H107" s="2"/>
      <c r="I107" s="20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15</v>
      </c>
      <c r="B108" s="2" t="s">
        <v>22</v>
      </c>
      <c r="C108" s="2" t="s">
        <v>117</v>
      </c>
      <c r="D108" s="2"/>
      <c r="E108" s="2"/>
      <c r="F108" s="2"/>
      <c r="G108" s="17" t="n">
        <v>45107</v>
      </c>
      <c r="H108" s="2"/>
      <c r="I108" s="20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25" t="s">
        <v>15</v>
      </c>
      <c r="B109" s="2" t="n">
        <v>4753</v>
      </c>
      <c r="C109" s="2" t="s">
        <v>213</v>
      </c>
      <c r="D109" s="2"/>
      <c r="E109" s="2"/>
      <c r="F109" s="2"/>
      <c r="G109" s="17" t="n">
        <v>45112</v>
      </c>
      <c r="H109" s="2"/>
      <c r="I109" s="20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25" t="s">
        <v>15</v>
      </c>
      <c r="B110" s="2" t="s">
        <v>22</v>
      </c>
      <c r="C110" s="2" t="s">
        <v>29</v>
      </c>
      <c r="D110" s="2"/>
      <c r="E110" s="2"/>
      <c r="F110" s="2"/>
      <c r="G110" s="17" t="n">
        <v>45119</v>
      </c>
      <c r="H110" s="2"/>
      <c r="I110" s="20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25" t="s">
        <v>15</v>
      </c>
      <c r="B111" s="2" t="n">
        <v>4754</v>
      </c>
      <c r="C111" s="2" t="s">
        <v>177</v>
      </c>
      <c r="D111" s="2"/>
      <c r="E111" s="2"/>
      <c r="F111" s="2"/>
      <c r="G111" s="17" t="n">
        <v>45119</v>
      </c>
      <c r="H111" s="2"/>
      <c r="I111" s="20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25" t="s">
        <v>15</v>
      </c>
      <c r="B112" s="2" t="n">
        <v>4755</v>
      </c>
      <c r="C112" s="2" t="s">
        <v>42</v>
      </c>
      <c r="D112" s="2" t="s">
        <v>228</v>
      </c>
      <c r="E112" s="2"/>
      <c r="F112" s="2"/>
      <c r="G112" s="17" t="n">
        <v>45118</v>
      </c>
      <c r="H112" s="2"/>
      <c r="I112" s="20" t="n">
        <v>-1360</v>
      </c>
      <c r="J112" s="25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25" t="s">
        <v>15</v>
      </c>
      <c r="B113" s="2" t="n">
        <v>4756</v>
      </c>
      <c r="C113" s="2" t="s">
        <v>35</v>
      </c>
      <c r="D113" s="2" t="s">
        <v>232</v>
      </c>
      <c r="E113" s="2"/>
      <c r="F113" s="2"/>
      <c r="G113" s="17" t="n">
        <v>45118</v>
      </c>
      <c r="H113" s="2"/>
      <c r="I113" s="20" t="n">
        <v>-225</v>
      </c>
      <c r="J113" s="25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25" t="s">
        <v>15</v>
      </c>
      <c r="B114" s="2"/>
      <c r="C114" s="2" t="s">
        <v>33</v>
      </c>
      <c r="D114" s="2"/>
      <c r="E114" s="2"/>
      <c r="F114" s="2"/>
      <c r="G114" s="17" t="n">
        <v>45118</v>
      </c>
      <c r="H114" s="2"/>
      <c r="I114" s="63" t="n">
        <v>33563.62</v>
      </c>
      <c r="J114" s="25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25" t="s">
        <v>15</v>
      </c>
      <c r="B115" s="2" t="s">
        <v>22</v>
      </c>
      <c r="C115" s="2" t="s">
        <v>25</v>
      </c>
      <c r="D115" s="2"/>
      <c r="E115" s="2"/>
      <c r="F115" s="2"/>
      <c r="G115" s="17" t="n">
        <v>45121</v>
      </c>
      <c r="H115" s="2"/>
      <c r="I115" s="20" t="n">
        <v>-5768.66</v>
      </c>
      <c r="J115" s="25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25" t="s">
        <v>15</v>
      </c>
      <c r="B116" s="2" t="s">
        <v>22</v>
      </c>
      <c r="C116" s="2" t="s">
        <v>23</v>
      </c>
      <c r="D116" s="2"/>
      <c r="E116" s="2"/>
      <c r="F116" s="2"/>
      <c r="G116" s="17" t="n">
        <v>45121</v>
      </c>
      <c r="H116" s="2"/>
      <c r="I116" s="20" t="n">
        <v>-1775.42</v>
      </c>
      <c r="J116" s="25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15</v>
      </c>
      <c r="B117" s="2" t="s">
        <v>22</v>
      </c>
      <c r="C117" s="2" t="s">
        <v>117</v>
      </c>
      <c r="D117" s="2"/>
      <c r="E117" s="2"/>
      <c r="F117" s="2"/>
      <c r="G117" s="17" t="n">
        <v>45121</v>
      </c>
      <c r="H117" s="2"/>
      <c r="I117" s="20" t="n">
        <v>-134.46</v>
      </c>
      <c r="J117" s="25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15</v>
      </c>
      <c r="B118" s="2" t="n">
        <v>4757</v>
      </c>
      <c r="C118" s="2" t="s">
        <v>233</v>
      </c>
      <c r="D118" s="2" t="s">
        <v>234</v>
      </c>
      <c r="E118" s="2"/>
      <c r="F118" s="2"/>
      <c r="G118" s="17" t="n">
        <v>45127</v>
      </c>
      <c r="H118" s="2"/>
      <c r="I118" s="20" t="n">
        <v>-4000</v>
      </c>
      <c r="J118" s="25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15</v>
      </c>
      <c r="B119" s="2" t="s">
        <v>22</v>
      </c>
      <c r="C119" s="2" t="s">
        <v>39</v>
      </c>
      <c r="D119" s="2"/>
      <c r="E119" s="2"/>
      <c r="F119" s="2"/>
      <c r="G119" s="17" t="n">
        <v>45134</v>
      </c>
      <c r="H119" s="2"/>
      <c r="I119" s="20" t="n">
        <v>-2973.38</v>
      </c>
      <c r="J119" s="25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15</v>
      </c>
      <c r="B120" s="2" t="s">
        <v>22</v>
      </c>
      <c r="C120" s="2" t="s">
        <v>25</v>
      </c>
      <c r="D120" s="2"/>
      <c r="E120" s="2"/>
      <c r="F120" s="2"/>
      <c r="G120" s="17" t="n">
        <v>45135</v>
      </c>
      <c r="H120" s="2"/>
      <c r="I120" s="20" t="n">
        <v>-5677.05</v>
      </c>
      <c r="J120" s="25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15</v>
      </c>
      <c r="B121" s="2" t="n">
        <v>4758</v>
      </c>
      <c r="C121" s="2" t="s">
        <v>16</v>
      </c>
      <c r="D121" s="2" t="s">
        <v>57</v>
      </c>
      <c r="E121" s="2" t="s">
        <v>18</v>
      </c>
      <c r="F121" s="2"/>
      <c r="G121" s="17" t="n">
        <v>45135</v>
      </c>
      <c r="H121" s="2"/>
      <c r="I121" s="20" t="n">
        <v>-500</v>
      </c>
      <c r="J121" s="25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15</v>
      </c>
      <c r="B122" s="2" t="n">
        <v>4759</v>
      </c>
      <c r="C122" s="2" t="s">
        <v>37</v>
      </c>
      <c r="D122" s="2" t="s">
        <v>38</v>
      </c>
      <c r="E122" s="2"/>
      <c r="F122" s="2"/>
      <c r="G122" s="17" t="n">
        <v>45142</v>
      </c>
      <c r="H122" s="2"/>
      <c r="I122" s="20" t="n">
        <v>-382.82</v>
      </c>
      <c r="J122" s="25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15</v>
      </c>
      <c r="B123" s="2" t="n">
        <v>4760</v>
      </c>
      <c r="C123" s="2" t="s">
        <v>213</v>
      </c>
      <c r="D123" s="2"/>
      <c r="E123" s="2"/>
      <c r="F123" s="2"/>
      <c r="G123" s="17" t="n">
        <v>45142</v>
      </c>
      <c r="H123" s="2"/>
      <c r="I123" s="20" t="n">
        <v>-49.03</v>
      </c>
      <c r="J123" s="25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15</v>
      </c>
      <c r="B124" s="2" t="n">
        <v>4761</v>
      </c>
      <c r="C124" s="2" t="s">
        <v>153</v>
      </c>
      <c r="D124" s="2" t="s">
        <v>196</v>
      </c>
      <c r="E124" s="2"/>
      <c r="F124" s="2"/>
      <c r="G124" s="17" t="n">
        <v>45142</v>
      </c>
      <c r="I124" s="20" t="n">
        <v>-16963</v>
      </c>
      <c r="J124" s="25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15</v>
      </c>
      <c r="B125" s="2" t="s">
        <v>22</v>
      </c>
      <c r="C125" s="2" t="s">
        <v>23</v>
      </c>
      <c r="D125" s="2"/>
      <c r="E125" s="2"/>
      <c r="F125" s="2"/>
      <c r="G125" s="17" t="n">
        <v>45143</v>
      </c>
      <c r="H125" s="2"/>
      <c r="I125" s="20" t="n">
        <v>-1647.4</v>
      </c>
      <c r="J125" s="25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15</v>
      </c>
      <c r="B126" s="2"/>
      <c r="C126" s="2" t="s">
        <v>33</v>
      </c>
      <c r="D126" s="2"/>
      <c r="E126" s="2"/>
      <c r="F126" s="2"/>
      <c r="G126" s="17" t="n">
        <v>45142</v>
      </c>
      <c r="H126" s="2"/>
      <c r="I126" s="52" t="n">
        <v>12700</v>
      </c>
      <c r="J126" s="25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15</v>
      </c>
      <c r="B127" s="2" t="s">
        <v>22</v>
      </c>
      <c r="C127" s="2" t="s">
        <v>29</v>
      </c>
      <c r="D127" s="2"/>
      <c r="E127" s="2"/>
      <c r="F127" s="2"/>
      <c r="G127" s="17" t="n">
        <v>45147</v>
      </c>
      <c r="H127" s="2"/>
      <c r="I127" s="20" t="n">
        <v>-609.21</v>
      </c>
      <c r="J127" s="25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15</v>
      </c>
      <c r="B128" s="2" t="n">
        <v>4762</v>
      </c>
      <c r="C128" s="2" t="s">
        <v>177</v>
      </c>
      <c r="D128" s="2"/>
      <c r="E128" s="2"/>
      <c r="F128" s="2"/>
      <c r="G128" s="17" t="n">
        <v>45149</v>
      </c>
      <c r="H128" s="2"/>
      <c r="I128" s="20" t="n">
        <v>-108.7</v>
      </c>
      <c r="J128" s="25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15</v>
      </c>
      <c r="B129" s="2" t="s">
        <v>22</v>
      </c>
      <c r="C129" s="2" t="s">
        <v>25</v>
      </c>
      <c r="D129" s="2"/>
      <c r="E129" s="2"/>
      <c r="F129" s="2"/>
      <c r="G129" s="17" t="n">
        <v>45149</v>
      </c>
      <c r="H129" s="2"/>
      <c r="I129" s="20" t="n">
        <v>-5768.65</v>
      </c>
      <c r="J129" s="25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15</v>
      </c>
      <c r="B130" s="2" t="s">
        <v>22</v>
      </c>
      <c r="C130" s="2" t="s">
        <v>23</v>
      </c>
      <c r="D130" s="2"/>
      <c r="E130" s="2"/>
      <c r="F130" s="2"/>
      <c r="G130" s="17" t="n">
        <v>45150</v>
      </c>
      <c r="H130" s="2"/>
      <c r="I130" s="20" t="n">
        <v>-1647.42</v>
      </c>
      <c r="J130" s="25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37" t="s">
        <v>15</v>
      </c>
      <c r="B131" s="2" t="s">
        <v>22</v>
      </c>
      <c r="C131" s="2" t="s">
        <v>117</v>
      </c>
      <c r="D131" s="2"/>
      <c r="E131" s="2"/>
      <c r="F131" s="2"/>
      <c r="G131" s="17" t="n">
        <v>45187</v>
      </c>
      <c r="H131" s="2"/>
      <c r="I131" s="20" t="n">
        <v>-430.51</v>
      </c>
      <c r="J131" s="25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15</v>
      </c>
      <c r="B132" s="2" t="n">
        <v>4763</v>
      </c>
      <c r="C132" s="2" t="s">
        <v>37</v>
      </c>
      <c r="D132" s="2" t="s">
        <v>235</v>
      </c>
      <c r="E132" s="2"/>
      <c r="F132" s="2"/>
      <c r="G132" s="17" t="n">
        <v>45163</v>
      </c>
      <c r="H132" s="2"/>
      <c r="I132" s="20" t="n">
        <v>-421.02</v>
      </c>
      <c r="J132" s="25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15</v>
      </c>
      <c r="B133" s="2" t="s">
        <v>22</v>
      </c>
      <c r="C133" s="2" t="s">
        <v>25</v>
      </c>
      <c r="D133" s="2"/>
      <c r="E133" s="2"/>
      <c r="F133" s="2"/>
      <c r="G133" s="17" t="n">
        <v>45163</v>
      </c>
      <c r="H133" s="2"/>
      <c r="I133" s="20" t="n">
        <v>-5763.02</v>
      </c>
      <c r="J133" s="25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15</v>
      </c>
      <c r="B134" s="2" t="s">
        <v>22</v>
      </c>
      <c r="C134" s="2" t="s">
        <v>23</v>
      </c>
      <c r="D134" s="2"/>
      <c r="E134" s="2"/>
      <c r="F134" s="2"/>
      <c r="G134" s="17" t="n">
        <v>45184</v>
      </c>
      <c r="H134" s="2"/>
      <c r="I134" s="20" t="n">
        <v>-1647.4</v>
      </c>
      <c r="J134" s="25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15</v>
      </c>
      <c r="B135" s="2" t="s">
        <v>22</v>
      </c>
      <c r="C135" s="2" t="s">
        <v>117</v>
      </c>
      <c r="D135" s="2"/>
      <c r="E135" s="2"/>
      <c r="F135" s="2"/>
      <c r="G135" s="17" t="n">
        <v>45197</v>
      </c>
      <c r="H135" s="2"/>
      <c r="I135" s="20" t="n">
        <v>-426.58</v>
      </c>
      <c r="J135" s="25"/>
      <c r="K135" s="11" t="n">
        <f aca="false">K134+I135</f>
        <v>68284.55</v>
      </c>
      <c r="L135" s="25"/>
    </row>
    <row r="136" customFormat="false" ht="15" hidden="false" customHeight="false" outlineLevel="0" collapsed="false">
      <c r="A136" s="2" t="s">
        <v>15</v>
      </c>
      <c r="B136" s="2"/>
      <c r="C136" s="2" t="s">
        <v>33</v>
      </c>
      <c r="D136" s="2"/>
      <c r="E136" s="2"/>
      <c r="F136" s="2"/>
      <c r="G136" s="17" t="n">
        <v>45163</v>
      </c>
      <c r="H136" s="2"/>
      <c r="I136" s="52" t="n">
        <v>27993.5</v>
      </c>
      <c r="J136" s="25"/>
      <c r="K136" s="11" t="n">
        <f aca="false">K135+I136</f>
        <v>96278.05</v>
      </c>
      <c r="L136" s="25"/>
    </row>
    <row r="137" customFormat="false" ht="15" hidden="false" customHeight="false" outlineLevel="0" collapsed="false">
      <c r="A137" s="2" t="s">
        <v>15</v>
      </c>
      <c r="B137" s="2" t="s">
        <v>22</v>
      </c>
      <c r="C137" s="2" t="s">
        <v>39</v>
      </c>
      <c r="D137" s="2"/>
      <c r="E137" s="2"/>
      <c r="F137" s="2"/>
      <c r="G137" s="17" t="n">
        <v>45166</v>
      </c>
      <c r="H137" s="2"/>
      <c r="I137" s="20" t="n">
        <v>-2444.7</v>
      </c>
      <c r="J137" s="25"/>
      <c r="K137" s="11" t="n">
        <f aca="false">K136+I137</f>
        <v>93833.35</v>
      </c>
      <c r="L137" s="25"/>
    </row>
    <row r="138" customFormat="false" ht="15" hidden="false" customHeight="false" outlineLevel="0" collapsed="false">
      <c r="A138" s="37" t="s">
        <v>15</v>
      </c>
      <c r="B138" s="2" t="n">
        <v>4764</v>
      </c>
      <c r="C138" s="2" t="s">
        <v>16</v>
      </c>
      <c r="D138" s="2" t="s">
        <v>58</v>
      </c>
      <c r="E138" s="2" t="s">
        <v>18</v>
      </c>
      <c r="F138" s="2"/>
      <c r="G138" s="17" t="n">
        <v>45168</v>
      </c>
      <c r="H138" s="2"/>
      <c r="I138" s="20" t="n">
        <v>-500</v>
      </c>
      <c r="J138" s="25"/>
      <c r="K138" s="11" t="n">
        <f aca="false">K137+I138</f>
        <v>93333.35</v>
      </c>
      <c r="L138" s="25"/>
    </row>
    <row r="139" customFormat="false" ht="15" hidden="false" customHeight="false" outlineLevel="0" collapsed="false">
      <c r="A139" s="2" t="s">
        <v>15</v>
      </c>
      <c r="B139" s="2" t="s">
        <v>22</v>
      </c>
      <c r="C139" s="2" t="s">
        <v>25</v>
      </c>
      <c r="D139" s="2"/>
      <c r="E139" s="2"/>
      <c r="F139" s="2"/>
      <c r="G139" s="17" t="n">
        <v>45177</v>
      </c>
      <c r="H139" s="2"/>
      <c r="I139" s="20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37" t="s">
        <v>15</v>
      </c>
      <c r="B140" s="2" t="s">
        <v>22</v>
      </c>
      <c r="C140" s="2" t="s">
        <v>23</v>
      </c>
      <c r="D140" s="2"/>
      <c r="E140" s="2"/>
      <c r="F140" s="2"/>
      <c r="G140" s="17" t="n">
        <v>45184</v>
      </c>
      <c r="H140" s="2"/>
      <c r="I140" s="20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37" t="s">
        <v>15</v>
      </c>
      <c r="B141" s="2" t="s">
        <v>22</v>
      </c>
      <c r="C141" s="2" t="s">
        <v>29</v>
      </c>
      <c r="D141" s="2"/>
      <c r="E141" s="2"/>
      <c r="F141" s="2"/>
      <c r="G141" s="17" t="n">
        <v>45180</v>
      </c>
      <c r="H141" s="2"/>
      <c r="I141" s="20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37" t="s">
        <v>15</v>
      </c>
      <c r="B142" s="37" t="n">
        <v>4765</v>
      </c>
      <c r="C142" s="37" t="s">
        <v>46</v>
      </c>
      <c r="D142" s="37" t="s">
        <v>236</v>
      </c>
      <c r="E142" s="37"/>
      <c r="F142" s="37"/>
      <c r="G142" s="17" t="n">
        <v>45183</v>
      </c>
      <c r="H142" s="37"/>
      <c r="I142" s="69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37" t="s">
        <v>15</v>
      </c>
      <c r="B143" s="37" t="n">
        <v>4766</v>
      </c>
      <c r="C143" s="2" t="s">
        <v>213</v>
      </c>
      <c r="D143" s="2"/>
      <c r="E143" s="2"/>
      <c r="F143" s="2"/>
      <c r="G143" s="17" t="n">
        <v>45183</v>
      </c>
      <c r="H143" s="2"/>
      <c r="I143" s="20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37" t="s">
        <v>15</v>
      </c>
      <c r="B144" s="37" t="n">
        <v>4767</v>
      </c>
      <c r="C144" s="2" t="s">
        <v>177</v>
      </c>
      <c r="D144" s="2"/>
      <c r="E144" s="2"/>
      <c r="F144" s="2"/>
      <c r="G144" s="17" t="n">
        <v>45183</v>
      </c>
      <c r="H144" s="2"/>
      <c r="I144" s="20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37" t="s">
        <v>15</v>
      </c>
      <c r="B145" s="37" t="n">
        <v>4768</v>
      </c>
      <c r="C145" s="37" t="s">
        <v>35</v>
      </c>
      <c r="D145" s="37" t="s">
        <v>237</v>
      </c>
      <c r="E145" s="37"/>
      <c r="F145" s="37"/>
      <c r="G145" s="17" t="n">
        <v>45183</v>
      </c>
      <c r="H145" s="37"/>
      <c r="I145" s="69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37" t="s">
        <v>15</v>
      </c>
      <c r="B146" s="2" t="s">
        <v>22</v>
      </c>
      <c r="C146" s="2" t="s">
        <v>25</v>
      </c>
      <c r="D146" s="2"/>
      <c r="E146" s="2"/>
      <c r="F146" s="2"/>
      <c r="G146" s="17" t="n">
        <v>45191</v>
      </c>
      <c r="H146" s="2"/>
      <c r="I146" s="20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37" t="s">
        <v>15</v>
      </c>
      <c r="B147" s="2" t="s">
        <v>22</v>
      </c>
      <c r="C147" s="2" t="s">
        <v>39</v>
      </c>
      <c r="D147" s="2"/>
      <c r="E147" s="2"/>
      <c r="F147" s="2"/>
      <c r="G147" s="17" t="n">
        <v>45197</v>
      </c>
      <c r="H147" s="2"/>
      <c r="I147" s="20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37" t="s">
        <v>15</v>
      </c>
      <c r="B148" s="2" t="n">
        <v>4769</v>
      </c>
      <c r="C148" s="2" t="s">
        <v>16</v>
      </c>
      <c r="D148" s="2" t="s">
        <v>238</v>
      </c>
      <c r="E148" s="2" t="s">
        <v>18</v>
      </c>
      <c r="F148" s="2"/>
      <c r="G148" s="17" t="n">
        <v>45204</v>
      </c>
      <c r="H148" s="2"/>
      <c r="I148" s="20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37" t="s">
        <v>15</v>
      </c>
      <c r="B149" s="37"/>
      <c r="C149" s="2" t="s">
        <v>33</v>
      </c>
      <c r="D149" s="2"/>
      <c r="E149" s="2"/>
      <c r="F149" s="2"/>
      <c r="G149" s="17" t="n">
        <v>45198</v>
      </c>
      <c r="H149" s="2"/>
      <c r="I149" s="52" t="n">
        <v>7467.55</v>
      </c>
      <c r="K149" s="11" t="n">
        <f aca="false">K148+I149</f>
        <v>83392.2</v>
      </c>
      <c r="L149" s="61"/>
    </row>
    <row r="150" customFormat="false" ht="15" hidden="false" customHeight="false" outlineLevel="0" collapsed="false">
      <c r="A150" s="37" t="s">
        <v>15</v>
      </c>
      <c r="B150" s="2" t="s">
        <v>22</v>
      </c>
      <c r="C150" s="2" t="s">
        <v>25</v>
      </c>
      <c r="D150" s="2"/>
      <c r="E150" s="2"/>
      <c r="F150" s="2"/>
      <c r="G150" s="17" t="n">
        <v>45204</v>
      </c>
      <c r="H150" s="2"/>
      <c r="I150" s="20" t="n">
        <v>-5395.18</v>
      </c>
      <c r="K150" s="11" t="n">
        <f aca="false">K149+I150</f>
        <v>77997.02</v>
      </c>
      <c r="L150" s="11"/>
      <c r="M150" s="61"/>
    </row>
    <row r="151" customFormat="false" ht="15" hidden="false" customHeight="false" outlineLevel="0" collapsed="false">
      <c r="A151" s="37" t="s">
        <v>15</v>
      </c>
      <c r="B151" s="2" t="s">
        <v>22</v>
      </c>
      <c r="C151" s="2" t="s">
        <v>29</v>
      </c>
      <c r="D151" s="2"/>
      <c r="E151" s="2"/>
      <c r="F151" s="2"/>
      <c r="G151" s="17" t="n">
        <v>45210</v>
      </c>
      <c r="H151" s="2"/>
      <c r="I151" s="20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37" t="s">
        <v>15</v>
      </c>
      <c r="B152" s="2" t="n">
        <v>4770</v>
      </c>
      <c r="C152" s="2" t="s">
        <v>213</v>
      </c>
      <c r="D152" s="2"/>
      <c r="E152" s="2"/>
      <c r="F152" s="2"/>
      <c r="G152" s="17" t="n">
        <v>45210</v>
      </c>
      <c r="H152" s="2"/>
      <c r="I152" s="20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37" t="s">
        <v>15</v>
      </c>
      <c r="B153" s="2" t="n">
        <v>4771</v>
      </c>
      <c r="C153" s="2" t="s">
        <v>177</v>
      </c>
      <c r="D153" s="2"/>
      <c r="E153" s="2"/>
      <c r="F153" s="2"/>
      <c r="G153" s="17" t="n">
        <v>45210</v>
      </c>
      <c r="H153" s="2"/>
      <c r="I153" s="20" t="n">
        <v>-108.7</v>
      </c>
      <c r="K153" s="11" t="n">
        <f aca="false">K152+I153</f>
        <v>77230.08</v>
      </c>
      <c r="L153" s="11"/>
      <c r="M153" s="35"/>
    </row>
    <row r="154" customFormat="false" ht="15" hidden="false" customHeight="false" outlineLevel="0" collapsed="false">
      <c r="A154" s="37" t="s">
        <v>15</v>
      </c>
      <c r="B154" s="2" t="s">
        <v>22</v>
      </c>
      <c r="C154" s="2" t="s">
        <v>25</v>
      </c>
      <c r="D154" s="2"/>
      <c r="E154" s="2"/>
      <c r="F154" s="2"/>
      <c r="G154" s="17" t="n">
        <v>45218</v>
      </c>
      <c r="H154" s="2"/>
      <c r="I154" s="20" t="n">
        <v>-5757.35</v>
      </c>
      <c r="K154" s="11" t="n">
        <f aca="false">K153+I154</f>
        <v>71472.73</v>
      </c>
      <c r="L154" s="2"/>
      <c r="M154" s="35"/>
    </row>
    <row r="155" customFormat="false" ht="15" hidden="false" customHeight="false" outlineLevel="0" collapsed="false">
      <c r="A155" s="37" t="s">
        <v>15</v>
      </c>
      <c r="B155" s="2" t="s">
        <v>22</v>
      </c>
      <c r="C155" s="2" t="s">
        <v>39</v>
      </c>
      <c r="D155" s="2"/>
      <c r="E155" s="2"/>
      <c r="F155" s="2"/>
      <c r="G155" s="17" t="n">
        <v>45227</v>
      </c>
      <c r="H155" s="2"/>
      <c r="I155" s="20" t="n">
        <v>-1750.27</v>
      </c>
      <c r="K155" s="11" t="n">
        <f aca="false">K154+I155</f>
        <v>69722.46</v>
      </c>
      <c r="L155" s="11"/>
      <c r="M155" s="35"/>
    </row>
    <row r="156" customFormat="false" ht="15" hidden="false" customHeight="false" outlineLevel="0" collapsed="false">
      <c r="A156" s="37" t="s">
        <v>15</v>
      </c>
      <c r="B156" s="2" t="n">
        <v>4773</v>
      </c>
      <c r="C156" s="2" t="s">
        <v>37</v>
      </c>
      <c r="D156" s="2" t="s">
        <v>239</v>
      </c>
      <c r="E156" s="2"/>
      <c r="F156" s="2"/>
      <c r="G156" s="17" t="n">
        <v>45226</v>
      </c>
      <c r="H156" s="2"/>
      <c r="I156" s="70" t="n">
        <v>-207.59</v>
      </c>
      <c r="K156" s="11" t="n">
        <f aca="false">K155+I156</f>
        <v>69514.87</v>
      </c>
      <c r="L156" s="2"/>
      <c r="M156" s="35"/>
    </row>
    <row r="157" customFormat="false" ht="15" hidden="false" customHeight="false" outlineLevel="0" collapsed="false">
      <c r="A157" s="37" t="s">
        <v>15</v>
      </c>
      <c r="B157" s="2" t="n">
        <v>4772</v>
      </c>
      <c r="C157" s="2" t="s">
        <v>16</v>
      </c>
      <c r="D157" s="2" t="s">
        <v>59</v>
      </c>
      <c r="E157" s="2" t="s">
        <v>18</v>
      </c>
      <c r="F157" s="2"/>
      <c r="G157" s="17" t="n">
        <v>45226</v>
      </c>
      <c r="H157" s="2"/>
      <c r="I157" s="20" t="n">
        <v>-500</v>
      </c>
      <c r="K157" s="11" t="n">
        <f aca="false">K156+I157</f>
        <v>69014.87</v>
      </c>
      <c r="L157" s="2"/>
      <c r="M157" s="35"/>
    </row>
    <row r="158" customFormat="false" ht="15" hidden="false" customHeight="false" outlineLevel="0" collapsed="false">
      <c r="A158" s="37" t="s">
        <v>15</v>
      </c>
      <c r="B158" s="37"/>
      <c r="C158" s="2" t="s">
        <v>33</v>
      </c>
      <c r="D158" s="2"/>
      <c r="E158" s="2"/>
      <c r="F158" s="2"/>
      <c r="G158" s="17" t="n">
        <v>45226</v>
      </c>
      <c r="H158" s="2"/>
      <c r="I158" s="52" t="n">
        <v>3900</v>
      </c>
      <c r="K158" s="11" t="n">
        <f aca="false">K157+I158</f>
        <v>72914.87</v>
      </c>
      <c r="L158" s="2"/>
      <c r="M158" s="35"/>
    </row>
    <row r="159" customFormat="false" ht="15" hidden="false" customHeight="false" outlineLevel="0" collapsed="false">
      <c r="A159" s="37" t="s">
        <v>15</v>
      </c>
      <c r="B159" s="2" t="s">
        <v>22</v>
      </c>
      <c r="C159" s="2" t="s">
        <v>23</v>
      </c>
      <c r="D159" s="2"/>
      <c r="E159" s="2"/>
      <c r="F159" s="2"/>
      <c r="G159" s="17" t="n">
        <v>45230</v>
      </c>
      <c r="H159" s="2"/>
      <c r="I159" s="20" t="n">
        <v>-1647.44</v>
      </c>
      <c r="K159" s="11" t="n">
        <f aca="false">K158+I159</f>
        <v>71267.43</v>
      </c>
      <c r="L159" s="11"/>
      <c r="M159" s="35"/>
    </row>
    <row r="160" customFormat="false" ht="15" hidden="false" customHeight="false" outlineLevel="0" collapsed="false">
      <c r="A160" s="37" t="s">
        <v>15</v>
      </c>
      <c r="B160" s="2" t="s">
        <v>22</v>
      </c>
      <c r="C160" s="2" t="s">
        <v>117</v>
      </c>
      <c r="D160" s="2"/>
      <c r="E160" s="2"/>
      <c r="F160" s="2"/>
      <c r="G160" s="17" t="n">
        <v>45231</v>
      </c>
      <c r="H160" s="2"/>
      <c r="I160" s="20" t="n">
        <v>-23.89</v>
      </c>
      <c r="K160" s="11" t="n">
        <f aca="false">K159+I160</f>
        <v>71243.54</v>
      </c>
      <c r="L160" s="2"/>
      <c r="M160" s="35"/>
    </row>
    <row r="161" customFormat="false" ht="15" hidden="false" customHeight="false" outlineLevel="0" collapsed="false">
      <c r="A161" s="37" t="s">
        <v>15</v>
      </c>
      <c r="B161" s="2" t="s">
        <v>22</v>
      </c>
      <c r="C161" s="2" t="s">
        <v>117</v>
      </c>
      <c r="D161" s="2"/>
      <c r="E161" s="2"/>
      <c r="F161" s="2"/>
      <c r="G161" s="17" t="n">
        <v>45231</v>
      </c>
      <c r="H161" s="2"/>
      <c r="I161" s="20" t="n">
        <v>-430.78</v>
      </c>
      <c r="K161" s="11" t="n">
        <f aca="false">K160+I161</f>
        <v>70812.76</v>
      </c>
      <c r="L161" s="2"/>
      <c r="M161" s="35"/>
    </row>
    <row r="162" customFormat="false" ht="15" hidden="false" customHeight="false" outlineLevel="0" collapsed="false">
      <c r="A162" s="37" t="s">
        <v>15</v>
      </c>
      <c r="B162" s="2" t="s">
        <v>22</v>
      </c>
      <c r="C162" s="2" t="s">
        <v>25</v>
      </c>
      <c r="D162" s="2"/>
      <c r="E162" s="2"/>
      <c r="F162" s="2"/>
      <c r="G162" s="17" t="n">
        <v>45232</v>
      </c>
      <c r="H162" s="2"/>
      <c r="I162" s="20" t="n">
        <v>-5768.66</v>
      </c>
      <c r="K162" s="11" t="n">
        <f aca="false">K161+I162</f>
        <v>65044.1</v>
      </c>
      <c r="L162" s="11"/>
      <c r="M162" s="35"/>
    </row>
    <row r="163" customFormat="false" ht="15" hidden="false" customHeight="false" outlineLevel="0" collapsed="false">
      <c r="A163" s="37" t="s">
        <v>15</v>
      </c>
      <c r="B163" s="2" t="n">
        <v>4774</v>
      </c>
      <c r="C163" s="2" t="s">
        <v>35</v>
      </c>
      <c r="D163" s="2" t="s">
        <v>240</v>
      </c>
      <c r="E163" s="2"/>
      <c r="F163" s="2"/>
      <c r="G163" s="17" t="n">
        <v>45233</v>
      </c>
      <c r="H163" s="2"/>
      <c r="I163" s="20" t="n">
        <v>-225</v>
      </c>
      <c r="K163" s="11" t="n">
        <f aca="false">K162+I163</f>
        <v>64819.1</v>
      </c>
      <c r="L163" s="2"/>
      <c r="M163" s="35"/>
    </row>
    <row r="164" customFormat="false" ht="15" hidden="false" customHeight="false" outlineLevel="0" collapsed="false">
      <c r="A164" s="64"/>
      <c r="B164" s="2" t="n">
        <v>4775</v>
      </c>
      <c r="C164" s="2" t="s">
        <v>176</v>
      </c>
      <c r="D164" s="2"/>
      <c r="E164" s="2"/>
      <c r="F164" s="2"/>
      <c r="G164" s="17" t="n">
        <v>45237</v>
      </c>
      <c r="H164" s="2"/>
      <c r="I164" s="20" t="n">
        <v>-132</v>
      </c>
      <c r="K164" s="11" t="n">
        <f aca="false">K163+I164</f>
        <v>64687.1</v>
      </c>
      <c r="L164" s="2"/>
      <c r="M164" s="35"/>
    </row>
    <row r="165" customFormat="false" ht="15" hidden="false" customHeight="false" outlineLevel="0" collapsed="false">
      <c r="A165" s="37" t="s">
        <v>15</v>
      </c>
      <c r="B165" s="2" t="s">
        <v>22</v>
      </c>
      <c r="C165" s="2" t="s">
        <v>29</v>
      </c>
      <c r="D165" s="2"/>
      <c r="E165" s="2"/>
      <c r="F165" s="2"/>
      <c r="G165" s="17" t="n">
        <v>45239</v>
      </c>
      <c r="H165" s="2"/>
      <c r="I165" s="20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35"/>
    </row>
    <row r="166" customFormat="false" ht="15" hidden="false" customHeight="false" outlineLevel="0" collapsed="false">
      <c r="A166" s="37" t="s">
        <v>15</v>
      </c>
      <c r="B166" s="2" t="n">
        <v>4776</v>
      </c>
      <c r="C166" s="2" t="s">
        <v>213</v>
      </c>
      <c r="D166" s="2"/>
      <c r="E166" s="2"/>
      <c r="F166" s="2"/>
      <c r="G166" s="17" t="n">
        <v>45239</v>
      </c>
      <c r="H166" s="2"/>
      <c r="I166" s="20" t="n">
        <v>-49.03</v>
      </c>
      <c r="K166" s="11" t="n">
        <f aca="false">K165+I166</f>
        <v>64028.86</v>
      </c>
      <c r="L166" s="2"/>
      <c r="M166" s="35"/>
    </row>
    <row r="167" customFormat="false" ht="15" hidden="false" customHeight="false" outlineLevel="0" collapsed="false">
      <c r="A167" s="37" t="s">
        <v>15</v>
      </c>
      <c r="B167" s="2" t="n">
        <v>4777</v>
      </c>
      <c r="C167" s="2" t="s">
        <v>177</v>
      </c>
      <c r="D167" s="2"/>
      <c r="E167" s="2"/>
      <c r="F167" s="2"/>
      <c r="G167" s="17" t="n">
        <v>45239</v>
      </c>
      <c r="H167" s="2"/>
      <c r="I167" s="20" t="n">
        <v>-115.96</v>
      </c>
      <c r="K167" s="11" t="n">
        <f aca="false">K166+I167</f>
        <v>63912.9</v>
      </c>
      <c r="L167" s="2"/>
      <c r="M167" s="35"/>
    </row>
    <row r="168" customFormat="false" ht="15" hidden="false" customHeight="false" outlineLevel="0" collapsed="false">
      <c r="A168" s="37" t="s">
        <v>15</v>
      </c>
      <c r="B168" s="2"/>
      <c r="C168" s="2" t="s">
        <v>33</v>
      </c>
      <c r="D168" s="2"/>
      <c r="E168" s="2"/>
      <c r="F168" s="2"/>
      <c r="G168" s="17" t="n">
        <v>45239</v>
      </c>
      <c r="H168" s="2"/>
      <c r="I168" s="52" t="n">
        <v>27515.45</v>
      </c>
      <c r="K168" s="11" t="n">
        <f aca="false">K167+I168</f>
        <v>91428.35</v>
      </c>
      <c r="L168" s="2"/>
      <c r="M168" s="35"/>
    </row>
    <row r="169" customFormat="false" ht="15" hidden="false" customHeight="false" outlineLevel="0" collapsed="false">
      <c r="A169" s="37" t="s">
        <v>15</v>
      </c>
      <c r="B169" s="2" t="s">
        <v>22</v>
      </c>
      <c r="C169" s="2" t="s">
        <v>23</v>
      </c>
      <c r="D169" s="2"/>
      <c r="E169" s="2"/>
      <c r="F169" s="2"/>
      <c r="G169" s="17" t="n">
        <v>45240</v>
      </c>
      <c r="H169" s="2"/>
      <c r="I169" s="20" t="n">
        <v>-1520.96</v>
      </c>
      <c r="K169" s="11" t="n">
        <f aca="false">K168+I169</f>
        <v>89907.39</v>
      </c>
      <c r="L169" s="2"/>
      <c r="M169" s="35"/>
    </row>
    <row r="170" customFormat="false" ht="15" hidden="false" customHeight="false" outlineLevel="0" collapsed="false">
      <c r="A170" s="37" t="s">
        <v>15</v>
      </c>
      <c r="B170" s="2"/>
      <c r="C170" s="2" t="s">
        <v>241</v>
      </c>
      <c r="D170" s="2"/>
      <c r="E170" s="2"/>
      <c r="F170" s="2"/>
      <c r="G170" s="17" t="n">
        <v>45245</v>
      </c>
      <c r="H170" s="2"/>
      <c r="I170" s="20" t="n">
        <v>-150</v>
      </c>
      <c r="K170" s="11" t="n">
        <f aca="false">K169+I170</f>
        <v>89757.39</v>
      </c>
      <c r="L170" s="2"/>
      <c r="M170" s="35"/>
    </row>
    <row r="171" customFormat="false" ht="15" hidden="false" customHeight="false" outlineLevel="0" collapsed="false">
      <c r="A171" s="37" t="s">
        <v>15</v>
      </c>
      <c r="B171" s="2" t="s">
        <v>22</v>
      </c>
      <c r="C171" s="2" t="s">
        <v>23</v>
      </c>
      <c r="D171" s="2"/>
      <c r="E171" s="2"/>
      <c r="F171" s="2"/>
      <c r="G171" s="17" t="n">
        <v>45245</v>
      </c>
      <c r="H171" s="2"/>
      <c r="I171" s="20" t="n">
        <v>-1643.08</v>
      </c>
      <c r="K171" s="11" t="n">
        <f aca="false">K170+I171</f>
        <v>88114.31</v>
      </c>
      <c r="L171" s="2"/>
      <c r="M171" s="35"/>
    </row>
    <row r="172" customFormat="false" ht="15" hidden="false" customHeight="false" outlineLevel="0" collapsed="false">
      <c r="A172" s="37" t="s">
        <v>15</v>
      </c>
      <c r="B172" s="2" t="s">
        <v>22</v>
      </c>
      <c r="C172" s="2" t="s">
        <v>25</v>
      </c>
      <c r="D172" s="2"/>
      <c r="E172" s="2"/>
      <c r="F172" s="2"/>
      <c r="G172" s="17" t="n">
        <v>45246</v>
      </c>
      <c r="H172" s="2"/>
      <c r="I172" s="20" t="n">
        <v>-5723.35</v>
      </c>
      <c r="K172" s="11" t="n">
        <f aca="false">K171+I172</f>
        <v>82390.96</v>
      </c>
      <c r="L172" s="2"/>
      <c r="M172" s="35"/>
    </row>
    <row r="173" customFormat="false" ht="15" hidden="false" customHeight="false" outlineLevel="0" collapsed="false">
      <c r="A173" s="37" t="s">
        <v>15</v>
      </c>
      <c r="B173" s="2" t="s">
        <v>22</v>
      </c>
      <c r="C173" s="2" t="s">
        <v>23</v>
      </c>
      <c r="D173" s="2"/>
      <c r="E173" s="2"/>
      <c r="F173" s="2"/>
      <c r="G173" s="17" t="n">
        <v>45258</v>
      </c>
      <c r="H173" s="2"/>
      <c r="I173" s="20" t="n">
        <v>-1647.4</v>
      </c>
      <c r="K173" s="11" t="n">
        <f aca="false">K172+I173</f>
        <v>80743.56</v>
      </c>
      <c r="L173" s="2"/>
      <c r="M173" s="35"/>
    </row>
    <row r="174" customFormat="false" ht="15" hidden="false" customHeight="false" outlineLevel="0" collapsed="false">
      <c r="A174" s="37" t="s">
        <v>15</v>
      </c>
      <c r="B174" s="2" t="s">
        <v>22</v>
      </c>
      <c r="C174" s="2" t="s">
        <v>117</v>
      </c>
      <c r="D174" s="2"/>
      <c r="E174" s="2"/>
      <c r="F174" s="2"/>
      <c r="G174" s="17" t="n">
        <v>45259</v>
      </c>
      <c r="H174" s="2"/>
      <c r="I174" s="20" t="n">
        <v>-413.45</v>
      </c>
      <c r="K174" s="11" t="n">
        <f aca="false">K173+I174</f>
        <v>80330.11</v>
      </c>
      <c r="L174" s="2"/>
      <c r="M174" s="35"/>
    </row>
    <row r="175" customFormat="false" ht="15" hidden="false" customHeight="false" outlineLevel="0" collapsed="false">
      <c r="A175" s="37" t="s">
        <v>15</v>
      </c>
      <c r="B175" s="2" t="s">
        <v>22</v>
      </c>
      <c r="C175" s="2" t="s">
        <v>39</v>
      </c>
      <c r="D175" s="2"/>
      <c r="E175" s="2"/>
      <c r="F175" s="2"/>
      <c r="G175" s="17" t="n">
        <v>45257</v>
      </c>
      <c r="H175" s="2"/>
      <c r="I175" s="20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35"/>
    </row>
    <row r="176" customFormat="false" ht="15" hidden="false" customHeight="false" outlineLevel="0" collapsed="false">
      <c r="A176" s="37" t="s">
        <v>15</v>
      </c>
      <c r="B176" s="2" t="n">
        <v>4778</v>
      </c>
      <c r="C176" s="2" t="s">
        <v>37</v>
      </c>
      <c r="D176" s="2" t="s">
        <v>38</v>
      </c>
      <c r="E176" s="2"/>
      <c r="F176" s="2"/>
      <c r="G176" s="17" t="n">
        <v>45258</v>
      </c>
      <c r="H176" s="2"/>
      <c r="I176" s="20" t="n">
        <v>-280.05</v>
      </c>
      <c r="K176" s="11" t="n">
        <f aca="false">K175+I176</f>
        <v>77921.52</v>
      </c>
      <c r="L176" s="2"/>
      <c r="M176" s="35"/>
    </row>
    <row r="177" customFormat="false" ht="15" hidden="false" customHeight="false" outlineLevel="0" collapsed="false">
      <c r="A177" s="37" t="s">
        <v>15</v>
      </c>
      <c r="B177" s="2" t="n">
        <v>4779</v>
      </c>
      <c r="C177" s="2" t="s">
        <v>16</v>
      </c>
      <c r="D177" s="2" t="s">
        <v>60</v>
      </c>
      <c r="E177" s="2" t="s">
        <v>18</v>
      </c>
      <c r="F177" s="2"/>
      <c r="G177" s="17" t="n">
        <v>45258</v>
      </c>
      <c r="H177" s="2"/>
      <c r="I177" s="20" t="n">
        <v>-500</v>
      </c>
      <c r="K177" s="11" t="n">
        <f aca="false">K176+I177</f>
        <v>77421.52</v>
      </c>
      <c r="L177" s="2"/>
      <c r="M177" s="35"/>
    </row>
    <row r="178" customFormat="false" ht="15" hidden="false" customHeight="false" outlineLevel="0" collapsed="false">
      <c r="A178" s="37" t="s">
        <v>15</v>
      </c>
      <c r="B178" s="2" t="n">
        <v>4780</v>
      </c>
      <c r="C178" s="2" t="s">
        <v>206</v>
      </c>
      <c r="D178" s="2"/>
      <c r="E178" s="2" t="s">
        <v>207</v>
      </c>
      <c r="F178" s="2"/>
      <c r="G178" s="17" t="n">
        <v>45258</v>
      </c>
      <c r="H178" s="2"/>
      <c r="I178" s="20" t="n">
        <v>-64.57</v>
      </c>
      <c r="K178" s="11" t="n">
        <f aca="false">K177+I178</f>
        <v>77356.95</v>
      </c>
      <c r="L178" s="2"/>
      <c r="M178" s="35"/>
    </row>
    <row r="179" customFormat="false" ht="15" hidden="false" customHeight="false" outlineLevel="0" collapsed="false">
      <c r="A179" s="37" t="s">
        <v>15</v>
      </c>
      <c r="B179" s="2" t="s">
        <v>22</v>
      </c>
      <c r="C179" s="2" t="s">
        <v>25</v>
      </c>
      <c r="D179" s="2"/>
      <c r="E179" s="2"/>
      <c r="F179" s="2"/>
      <c r="G179" s="17" t="n">
        <v>45260</v>
      </c>
      <c r="H179" s="2"/>
      <c r="I179" s="20" t="n">
        <v>-5768.66</v>
      </c>
      <c r="K179" s="11" t="n">
        <f aca="false">K178+I179</f>
        <v>71588.29</v>
      </c>
      <c r="L179" s="2"/>
      <c r="M179" s="35"/>
    </row>
    <row r="180" customFormat="false" ht="15" hidden="false" customHeight="false" outlineLevel="0" collapsed="false">
      <c r="A180" s="37" t="s">
        <v>15</v>
      </c>
      <c r="B180" s="2" t="s">
        <v>22</v>
      </c>
      <c r="C180" s="2" t="s">
        <v>23</v>
      </c>
      <c r="D180" s="2"/>
      <c r="E180" s="2"/>
      <c r="F180" s="2"/>
      <c r="G180" s="17" t="n">
        <v>45260</v>
      </c>
      <c r="H180" s="2"/>
      <c r="I180" s="20" t="n">
        <v>-1630.22</v>
      </c>
      <c r="K180" s="11" t="n">
        <f aca="false">K179+I180</f>
        <v>69958.07</v>
      </c>
      <c r="L180" s="2"/>
      <c r="M180" s="35"/>
    </row>
    <row r="181" customFormat="false" ht="15" hidden="false" customHeight="false" outlineLevel="0" collapsed="false">
      <c r="A181" s="37" t="s">
        <v>15</v>
      </c>
      <c r="B181" s="2" t="s">
        <v>22</v>
      </c>
      <c r="C181" s="2" t="s">
        <v>117</v>
      </c>
      <c r="D181" s="2"/>
      <c r="E181" s="2"/>
      <c r="F181" s="2"/>
      <c r="G181" s="17" t="n">
        <v>45261</v>
      </c>
      <c r="H181" s="2"/>
      <c r="I181" s="20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35"/>
    </row>
    <row r="182" customFormat="false" ht="15" hidden="false" customHeight="false" outlineLevel="0" collapsed="false">
      <c r="A182" s="64"/>
      <c r="B182" s="2" t="s">
        <v>22</v>
      </c>
      <c r="C182" s="2" t="s">
        <v>117</v>
      </c>
      <c r="D182" s="2"/>
      <c r="E182" s="2"/>
      <c r="F182" s="2"/>
      <c r="G182" s="17" t="n">
        <v>45233</v>
      </c>
      <c r="H182" s="2"/>
      <c r="I182" s="20" t="n">
        <v>-500</v>
      </c>
      <c r="K182" s="11" t="n">
        <f aca="false">K181+I182</f>
        <v>69029.39</v>
      </c>
      <c r="L182" s="2"/>
      <c r="M182" s="35"/>
    </row>
    <row r="183" customFormat="false" ht="15" hidden="false" customHeight="false" outlineLevel="0" collapsed="false">
      <c r="A183" s="37" t="s">
        <v>15</v>
      </c>
      <c r="B183" s="2" t="n">
        <v>4781</v>
      </c>
      <c r="C183" s="2" t="s">
        <v>35</v>
      </c>
      <c r="D183" s="2" t="s">
        <v>228</v>
      </c>
      <c r="E183" s="2"/>
      <c r="F183" s="2"/>
      <c r="G183" s="17" t="n">
        <v>45266</v>
      </c>
      <c r="H183" s="2"/>
      <c r="I183" s="20" t="n">
        <v>-135</v>
      </c>
      <c r="K183" s="11" t="n">
        <f aca="false">K182+I183</f>
        <v>68894.39</v>
      </c>
      <c r="L183" s="2"/>
      <c r="M183" s="35"/>
    </row>
    <row r="184" customFormat="false" ht="15" hidden="false" customHeight="false" outlineLevel="0" collapsed="false">
      <c r="A184" s="37" t="s">
        <v>15</v>
      </c>
      <c r="B184" s="2"/>
      <c r="C184" s="2" t="s">
        <v>33</v>
      </c>
      <c r="D184" s="2"/>
      <c r="E184" s="2"/>
      <c r="F184" s="2"/>
      <c r="G184" s="17" t="n">
        <v>45266</v>
      </c>
      <c r="H184" s="2"/>
      <c r="I184" s="52" t="n">
        <v>25345</v>
      </c>
      <c r="K184" s="11" t="n">
        <f aca="false">K183+I184</f>
        <v>94239.39</v>
      </c>
      <c r="L184" s="2"/>
      <c r="M184" s="35"/>
    </row>
    <row r="185" customFormat="false" ht="15" hidden="false" customHeight="false" outlineLevel="0" collapsed="false">
      <c r="A185" s="37" t="s">
        <v>15</v>
      </c>
      <c r="B185" s="2"/>
      <c r="C185" s="2" t="s">
        <v>33</v>
      </c>
      <c r="D185" s="2"/>
      <c r="E185" s="2"/>
      <c r="F185" s="2"/>
      <c r="G185" s="17" t="n">
        <v>45267</v>
      </c>
      <c r="H185" s="2"/>
      <c r="I185" s="52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35"/>
    </row>
    <row r="186" customFormat="false" ht="15" hidden="false" customHeight="false" outlineLevel="0" collapsed="false">
      <c r="A186" s="37" t="s">
        <v>15</v>
      </c>
      <c r="B186" s="2" t="s">
        <v>22</v>
      </c>
      <c r="C186" s="2" t="s">
        <v>29</v>
      </c>
      <c r="D186" s="2"/>
      <c r="E186" s="2"/>
      <c r="F186" s="2"/>
      <c r="G186" s="17" t="n">
        <v>45271</v>
      </c>
      <c r="H186" s="2"/>
      <c r="I186" s="20" t="n">
        <v>-609.21</v>
      </c>
      <c r="K186" s="11" t="n">
        <f aca="false">K185+I186</f>
        <v>107630.18</v>
      </c>
      <c r="L186" s="2"/>
      <c r="M186" s="35"/>
    </row>
    <row r="187" customFormat="false" ht="15" hidden="false" customHeight="false" outlineLevel="0" collapsed="false">
      <c r="A187" s="37" t="s">
        <v>15</v>
      </c>
      <c r="B187" s="2" t="n">
        <v>4782</v>
      </c>
      <c r="C187" s="2" t="s">
        <v>213</v>
      </c>
      <c r="D187" s="2"/>
      <c r="E187" s="2"/>
      <c r="F187" s="2"/>
      <c r="G187" s="17" t="n">
        <v>45273</v>
      </c>
      <c r="H187" s="2"/>
      <c r="I187" s="20" t="n">
        <v>-49.03</v>
      </c>
      <c r="K187" s="11" t="n">
        <f aca="false">K186+I187</f>
        <v>107581.15</v>
      </c>
      <c r="L187" s="2"/>
      <c r="M187" s="35"/>
    </row>
    <row r="188" customFormat="false" ht="15" hidden="false" customHeight="false" outlineLevel="0" collapsed="false">
      <c r="A188" s="37" t="s">
        <v>15</v>
      </c>
      <c r="B188" s="2" t="n">
        <v>4783</v>
      </c>
      <c r="C188" s="2" t="s">
        <v>177</v>
      </c>
      <c r="D188" s="2"/>
      <c r="E188" s="2"/>
      <c r="F188" s="2"/>
      <c r="G188" s="17" t="n">
        <v>45273</v>
      </c>
      <c r="H188" s="2"/>
      <c r="I188" s="20" t="n">
        <v>-115.99</v>
      </c>
      <c r="K188" s="11" t="n">
        <f aca="false">K187+I188</f>
        <v>107465.16</v>
      </c>
      <c r="L188" s="2"/>
      <c r="M188" s="35"/>
    </row>
    <row r="189" customFormat="false" ht="15" hidden="false" customHeight="false" outlineLevel="0" collapsed="false">
      <c r="A189" s="37" t="s">
        <v>15</v>
      </c>
      <c r="B189" s="2" t="n">
        <v>4784</v>
      </c>
      <c r="C189" s="2" t="s">
        <v>19</v>
      </c>
      <c r="D189" s="2"/>
      <c r="E189" s="2"/>
      <c r="F189" s="2"/>
      <c r="G189" s="17" t="n">
        <v>45273</v>
      </c>
      <c r="H189" s="2"/>
      <c r="I189" s="20" t="n">
        <v>-2925</v>
      </c>
      <c r="K189" s="11" t="n">
        <f aca="false">K188+I189</f>
        <v>104540.16</v>
      </c>
      <c r="L189" s="2"/>
      <c r="M189" s="35"/>
    </row>
    <row r="190" customFormat="false" ht="15" hidden="false" customHeight="false" outlineLevel="0" collapsed="false">
      <c r="A190" s="37" t="s">
        <v>15</v>
      </c>
      <c r="B190" s="2" t="s">
        <v>22</v>
      </c>
      <c r="C190" s="2" t="s">
        <v>25</v>
      </c>
      <c r="D190" s="2"/>
      <c r="E190" s="2"/>
      <c r="F190" s="2"/>
      <c r="G190" s="17" t="n">
        <v>45274</v>
      </c>
      <c r="H190" s="2"/>
      <c r="I190" s="20" t="n">
        <v>-5768.68</v>
      </c>
      <c r="K190" s="11" t="n">
        <f aca="false">K189+I190</f>
        <v>98771.48</v>
      </c>
      <c r="L190" s="2"/>
      <c r="M190" s="35"/>
    </row>
    <row r="191" customFormat="false" ht="15" hidden="false" customHeight="false" outlineLevel="0" collapsed="false">
      <c r="A191" s="37" t="s">
        <v>15</v>
      </c>
      <c r="B191" s="2" t="s">
        <v>22</v>
      </c>
      <c r="C191" s="2" t="s">
        <v>23</v>
      </c>
      <c r="D191" s="2"/>
      <c r="E191" s="2"/>
      <c r="F191" s="2"/>
      <c r="G191" s="17" t="n">
        <v>45274</v>
      </c>
      <c r="H191" s="2"/>
      <c r="I191" s="20" t="n">
        <v>-1647.36</v>
      </c>
      <c r="K191" s="11" t="n">
        <f aca="false">K190+I191</f>
        <v>97124.12</v>
      </c>
      <c r="L191" s="2"/>
      <c r="M191" s="35"/>
    </row>
    <row r="192" customFormat="false" ht="15" hidden="false" customHeight="false" outlineLevel="0" collapsed="false">
      <c r="A192" s="64"/>
      <c r="B192" s="2" t="s">
        <v>22</v>
      </c>
      <c r="C192" s="2" t="s">
        <v>117</v>
      </c>
      <c r="D192" s="2"/>
      <c r="E192" s="2"/>
      <c r="F192" s="2"/>
      <c r="G192" s="17" t="n">
        <v>45274</v>
      </c>
      <c r="H192" s="2"/>
      <c r="I192" s="20" t="n">
        <v>-500</v>
      </c>
      <c r="K192" s="11" t="n">
        <f aca="false">K191+I192</f>
        <v>96624.12</v>
      </c>
      <c r="L192" s="2"/>
      <c r="M192" s="35"/>
    </row>
    <row r="193" customFormat="false" ht="15" hidden="false" customHeight="false" outlineLevel="0" collapsed="false">
      <c r="A193" s="37" t="s">
        <v>15</v>
      </c>
      <c r="B193" s="2" t="n">
        <v>4786</v>
      </c>
      <c r="C193" s="2" t="s">
        <v>242</v>
      </c>
      <c r="D193" s="2"/>
      <c r="E193" s="2"/>
      <c r="F193" s="2"/>
      <c r="G193" s="17" t="n">
        <v>45282</v>
      </c>
      <c r="H193" s="2"/>
      <c r="I193" s="20" t="n">
        <f aca="false">-15*40</f>
        <v>-600</v>
      </c>
      <c r="K193" s="11" t="n">
        <f aca="false">K192+I193</f>
        <v>96024.12</v>
      </c>
      <c r="L193" s="2"/>
      <c r="M193" s="35"/>
    </row>
    <row r="194" customFormat="false" ht="15" hidden="false" customHeight="false" outlineLevel="0" collapsed="false">
      <c r="A194" s="37" t="s">
        <v>15</v>
      </c>
      <c r="B194" s="2" t="n">
        <v>4787</v>
      </c>
      <c r="C194" s="2" t="s">
        <v>30</v>
      </c>
      <c r="D194" s="2"/>
      <c r="E194" s="2"/>
      <c r="F194" s="2"/>
      <c r="G194" s="17" t="n">
        <v>45282</v>
      </c>
      <c r="H194" s="2"/>
      <c r="I194" s="20" t="n">
        <v>-28800</v>
      </c>
      <c r="K194" s="11" t="n">
        <f aca="false">K193+I194</f>
        <v>67224.12</v>
      </c>
      <c r="L194" s="2"/>
      <c r="M194" s="35"/>
    </row>
    <row r="195" customFormat="false" ht="15" hidden="false" customHeight="false" outlineLevel="0" collapsed="false">
      <c r="A195" s="37" t="s">
        <v>15</v>
      </c>
      <c r="B195" s="2" t="n">
        <v>4789</v>
      </c>
      <c r="C195" s="2" t="s">
        <v>68</v>
      </c>
      <c r="D195" s="2"/>
      <c r="E195" s="2"/>
      <c r="F195" s="2"/>
      <c r="G195" s="17" t="n">
        <v>45287</v>
      </c>
      <c r="H195" s="2"/>
      <c r="I195" s="20" t="n">
        <v>-29800</v>
      </c>
      <c r="K195" s="11" t="n">
        <f aca="false">K194+I195</f>
        <v>37424.12</v>
      </c>
      <c r="L195" s="2"/>
      <c r="M195" s="35"/>
    </row>
    <row r="196" customFormat="false" ht="15" hidden="false" customHeight="false" outlineLevel="0" collapsed="false">
      <c r="A196" s="37" t="s">
        <v>15</v>
      </c>
      <c r="B196" s="2" t="n">
        <v>4788</v>
      </c>
      <c r="C196" s="2" t="s">
        <v>188</v>
      </c>
      <c r="D196" s="2"/>
      <c r="E196" s="2"/>
      <c r="F196" s="2"/>
      <c r="G196" s="17" t="n">
        <v>45282</v>
      </c>
      <c r="H196" s="2"/>
      <c r="I196" s="20" t="n">
        <v>0</v>
      </c>
      <c r="K196" s="11" t="n">
        <f aca="false">K195+I196</f>
        <v>37424.12</v>
      </c>
      <c r="L196" s="2"/>
      <c r="M196" s="35"/>
    </row>
    <row r="197" customFormat="false" ht="15" hidden="false" customHeight="false" outlineLevel="0" collapsed="false">
      <c r="A197" s="64"/>
      <c r="B197" s="2" t="n">
        <v>4785</v>
      </c>
      <c r="C197" s="2" t="s">
        <v>16</v>
      </c>
      <c r="D197" s="2" t="s">
        <v>44</v>
      </c>
      <c r="E197" s="2" t="s">
        <v>18</v>
      </c>
      <c r="F197" s="2"/>
      <c r="G197" s="17" t="n">
        <v>45288</v>
      </c>
      <c r="H197" s="2"/>
      <c r="I197" s="20" t="n">
        <v>-500</v>
      </c>
      <c r="K197" s="11" t="n">
        <f aca="false">K196+I197</f>
        <v>36924.12</v>
      </c>
      <c r="L197" s="2"/>
      <c r="M197" s="35"/>
    </row>
    <row r="198" customFormat="false" ht="15" hidden="false" customHeight="false" outlineLevel="0" collapsed="false">
      <c r="A198" s="37" t="s">
        <v>15</v>
      </c>
      <c r="B198" s="2" t="s">
        <v>22</v>
      </c>
      <c r="C198" s="2" t="s">
        <v>25</v>
      </c>
      <c r="D198" s="2"/>
      <c r="E198" s="2"/>
      <c r="F198" s="2"/>
      <c r="G198" s="17" t="n">
        <v>45288</v>
      </c>
      <c r="H198" s="2"/>
      <c r="I198" s="20" t="n">
        <v>-5584.43</v>
      </c>
      <c r="K198" s="11" t="n">
        <f aca="false">K197+I198</f>
        <v>31339.69</v>
      </c>
      <c r="L198" s="2"/>
      <c r="M198" s="35"/>
    </row>
    <row r="199" customFormat="false" ht="15" hidden="false" customHeight="false" outlineLevel="0" collapsed="false">
      <c r="A199" s="37" t="s">
        <v>15</v>
      </c>
      <c r="B199" s="2" t="s">
        <v>22</v>
      </c>
      <c r="C199" s="2" t="s">
        <v>23</v>
      </c>
      <c r="D199" s="2"/>
      <c r="E199" s="2"/>
      <c r="F199" s="2"/>
      <c r="G199" s="17" t="n">
        <v>45288</v>
      </c>
      <c r="H199" s="2"/>
      <c r="I199" s="20" t="n">
        <v>-1647.4</v>
      </c>
      <c r="K199" s="11" t="n">
        <f aca="false">K198+I199</f>
        <v>29692.29</v>
      </c>
      <c r="L199" s="11"/>
      <c r="M199" s="35"/>
    </row>
    <row r="200" customFormat="false" ht="15" hidden="false" customHeight="false" outlineLevel="0" collapsed="false">
      <c r="A200" s="64"/>
      <c r="B200" s="2" t="s">
        <v>22</v>
      </c>
      <c r="C200" s="2" t="s">
        <v>117</v>
      </c>
      <c r="D200" s="2"/>
      <c r="E200" s="2"/>
      <c r="F200" s="2"/>
      <c r="G200" s="17" t="n">
        <v>45288</v>
      </c>
      <c r="H200" s="2"/>
      <c r="I200" s="20" t="n">
        <v>-500</v>
      </c>
      <c r="K200" s="11" t="n">
        <f aca="false">K199+I200</f>
        <v>29192.29</v>
      </c>
      <c r="L200" s="2"/>
      <c r="M200" s="35"/>
    </row>
    <row r="201" customFormat="false" ht="15" hidden="false" customHeight="false" outlineLevel="0" collapsed="false">
      <c r="A201" s="37"/>
      <c r="B201" s="37"/>
      <c r="C201" s="2"/>
      <c r="D201" s="2"/>
      <c r="E201" s="2"/>
      <c r="F201" s="2"/>
      <c r="G201" s="17"/>
      <c r="H201" s="2"/>
      <c r="I201" s="20"/>
      <c r="K201" s="11" t="n">
        <f aca="false">K200+I201</f>
        <v>29192.29</v>
      </c>
      <c r="L201" s="2"/>
      <c r="M201" s="35"/>
    </row>
    <row r="202" customFormat="false" ht="15" hidden="false" customHeight="false" outlineLevel="0" collapsed="false">
      <c r="A202" s="37" t="s">
        <v>15</v>
      </c>
      <c r="B202" s="2" t="s">
        <v>22</v>
      </c>
      <c r="C202" s="2" t="s">
        <v>39</v>
      </c>
      <c r="D202" s="2"/>
      <c r="E202" s="2"/>
      <c r="F202" s="2"/>
      <c r="G202" s="17" t="n">
        <v>45287</v>
      </c>
      <c r="H202" s="2"/>
      <c r="I202" s="20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35"/>
    </row>
    <row r="203" customFormat="false" ht="15" hidden="false" customHeight="false" outlineLevel="0" collapsed="false">
      <c r="A203" s="37"/>
      <c r="B203" s="37"/>
      <c r="C203" s="2"/>
      <c r="D203" s="2"/>
      <c r="E203" s="2"/>
      <c r="F203" s="2"/>
      <c r="G203" s="3"/>
      <c r="H203" s="2"/>
      <c r="I203" s="20"/>
      <c r="K203" s="11" t="n">
        <f aca="false">K202+I203</f>
        <v>26375.02</v>
      </c>
      <c r="L203" s="2"/>
      <c r="M203" s="35"/>
    </row>
    <row r="204" customFormat="false" ht="15.75" hidden="false" customHeight="true" outlineLevel="0" collapsed="false">
      <c r="A204" s="38" t="s">
        <v>61</v>
      </c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7"/>
      <c r="M204" s="39"/>
    </row>
    <row r="205" customFormat="false" ht="15" hidden="false" customHeight="false" outlineLevel="0" collapsed="false">
      <c r="A205" s="37"/>
      <c r="B205" s="37"/>
      <c r="C205" s="2" t="s">
        <v>243</v>
      </c>
      <c r="D205" s="2"/>
      <c r="E205" s="2"/>
      <c r="F205" s="18"/>
      <c r="G205" s="20"/>
      <c r="H205" s="2"/>
      <c r="I205" s="20" t="n">
        <f aca="false">SUMIF(I16:I203, "&lt;0")</f>
        <v>-334975.74</v>
      </c>
      <c r="J205" s="2"/>
      <c r="K205" s="11"/>
      <c r="L205" s="2" t="s">
        <v>63</v>
      </c>
      <c r="M205" s="11"/>
    </row>
    <row r="206" customFormat="false" ht="15" hidden="false" customHeight="false" outlineLevel="0" collapsed="false">
      <c r="A206" s="37"/>
      <c r="B206" s="37"/>
      <c r="C206" s="2" t="s">
        <v>244</v>
      </c>
      <c r="D206" s="2"/>
      <c r="E206" s="2"/>
      <c r="F206" s="18"/>
      <c r="G206" s="11"/>
      <c r="H206" s="2"/>
      <c r="I206" s="11" t="n">
        <f aca="false">SUMIF(I16:I203, "&gt;0")</f>
        <v>335000.73</v>
      </c>
      <c r="J206" s="2"/>
      <c r="K206" s="11"/>
      <c r="L206" s="2" t="s">
        <v>65</v>
      </c>
      <c r="M206" s="11" t="n">
        <f aca="false">I206-M205</f>
        <v>335000.73</v>
      </c>
    </row>
    <row r="207" customFormat="false" ht="15" hidden="false" customHeight="false" outlineLevel="0" collapsed="false">
      <c r="A207" s="37"/>
      <c r="B207" s="37"/>
      <c r="C207" s="2" t="s">
        <v>66</v>
      </c>
      <c r="D207" s="2"/>
      <c r="E207" s="2"/>
      <c r="F207" s="2"/>
      <c r="G207" s="2"/>
      <c r="H207" s="2"/>
      <c r="I207" s="11" t="n">
        <f aca="false">I206+I205</f>
        <v>24.9899999999907</v>
      </c>
      <c r="J207" s="2"/>
      <c r="K207" s="11"/>
      <c r="L207" s="2"/>
      <c r="M207" s="2"/>
    </row>
    <row r="208" customFormat="false" ht="15" hidden="false" customHeight="false" outlineLevel="0" collapsed="false">
      <c r="A208" s="37"/>
      <c r="B208" s="37"/>
      <c r="C208" s="2"/>
      <c r="D208" s="2"/>
      <c r="E208" s="2"/>
      <c r="F208" s="2"/>
      <c r="G208" s="17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37"/>
      <c r="B209" s="37"/>
      <c r="C209" s="37" t="s">
        <v>68</v>
      </c>
      <c r="D209" s="37"/>
      <c r="E209" s="37"/>
      <c r="F209" s="37"/>
      <c r="G209" s="40"/>
      <c r="H209" s="37"/>
      <c r="I209" s="37"/>
      <c r="K209" s="61"/>
    </row>
    <row r="210" customFormat="false" ht="15" hidden="false" customHeight="false" outlineLevel="0" collapsed="false">
      <c r="A210" s="37"/>
      <c r="B210" s="37"/>
      <c r="C210" s="37" t="s">
        <v>30</v>
      </c>
      <c r="D210" s="37"/>
      <c r="E210" s="37"/>
      <c r="F210" s="37"/>
      <c r="G210" s="40"/>
      <c r="H210" s="37"/>
      <c r="I210" s="37"/>
      <c r="K210" s="61"/>
    </row>
    <row r="211" customFormat="false" ht="15" hidden="false" customHeight="false" outlineLevel="0" collapsed="false">
      <c r="A211" s="37"/>
      <c r="B211" s="37"/>
      <c r="C211" s="37"/>
      <c r="D211" s="37"/>
      <c r="E211" s="37"/>
      <c r="F211" s="37"/>
      <c r="G211" s="40"/>
      <c r="H211" s="37"/>
      <c r="I211" s="37"/>
      <c r="K211" s="61"/>
    </row>
    <row r="212" customFormat="false" ht="15" hidden="false" customHeight="false" outlineLevel="0" collapsed="false">
      <c r="A212" s="37"/>
      <c r="B212" s="37"/>
      <c r="C212" s="37"/>
      <c r="D212" s="37"/>
      <c r="E212" s="37"/>
      <c r="F212" s="37"/>
      <c r="G212" s="40"/>
      <c r="H212" s="37"/>
      <c r="I212" s="37"/>
    </row>
    <row r="213" customFormat="false" ht="15" hidden="false" customHeight="false" outlineLevel="0" collapsed="false">
      <c r="A213" s="37"/>
      <c r="B213" s="37"/>
      <c r="C213" s="37"/>
      <c r="D213" s="37"/>
      <c r="E213" s="37"/>
      <c r="F213" s="37"/>
      <c r="G213" s="40"/>
      <c r="H213" s="37"/>
      <c r="I213" s="37"/>
    </row>
    <row r="214" customFormat="false" ht="15" hidden="false" customHeight="false" outlineLevel="0" collapsed="false">
      <c r="A214" s="37"/>
      <c r="B214" s="37"/>
      <c r="C214" s="37"/>
      <c r="D214" s="37"/>
      <c r="E214" s="37"/>
      <c r="F214" s="37"/>
      <c r="G214" s="40"/>
      <c r="H214" s="37"/>
      <c r="I214" s="37"/>
    </row>
    <row r="215" customFormat="false" ht="15" hidden="false" customHeight="false" outlineLevel="0" collapsed="false">
      <c r="A215" s="37"/>
      <c r="B215" s="37"/>
      <c r="C215" s="37"/>
      <c r="D215" s="37"/>
      <c r="E215" s="37"/>
      <c r="F215" s="37"/>
      <c r="G215" s="40"/>
      <c r="H215" s="37"/>
      <c r="I215" s="37"/>
    </row>
    <row r="216" customFormat="false" ht="15" hidden="false" customHeight="false" outlineLevel="0" collapsed="false">
      <c r="A216" s="37"/>
      <c r="B216" s="37"/>
      <c r="C216" s="37"/>
      <c r="D216" s="37"/>
      <c r="E216" s="37"/>
      <c r="F216" s="37"/>
      <c r="G216" s="40"/>
      <c r="H216" s="37"/>
      <c r="I216" s="37"/>
    </row>
    <row r="217" customFormat="false" ht="15" hidden="false" customHeight="false" outlineLevel="0" collapsed="false">
      <c r="A217" s="37"/>
      <c r="B217" s="37"/>
      <c r="C217" s="37"/>
      <c r="D217" s="37"/>
      <c r="E217" s="37"/>
      <c r="F217" s="37"/>
      <c r="G217" s="40"/>
      <c r="H217" s="37"/>
      <c r="I217" s="37"/>
    </row>
    <row r="218" customFormat="false" ht="15" hidden="false" customHeight="false" outlineLevel="0" collapsed="false">
      <c r="A218" s="37"/>
      <c r="B218" s="37"/>
      <c r="C218" s="37"/>
      <c r="D218" s="37"/>
      <c r="E218" s="37"/>
      <c r="F218" s="37"/>
      <c r="G218" s="40"/>
      <c r="H218" s="37"/>
      <c r="I218" s="37"/>
    </row>
    <row r="219" customFormat="false" ht="15" hidden="false" customHeight="false" outlineLevel="0" collapsed="false">
      <c r="A219" s="37"/>
      <c r="B219" s="37"/>
      <c r="C219" s="37"/>
      <c r="D219" s="37"/>
      <c r="E219" s="37"/>
      <c r="F219" s="37"/>
      <c r="G219" s="40"/>
      <c r="H219" s="37"/>
      <c r="I219" s="37"/>
    </row>
    <row r="220" customFormat="false" ht="15" hidden="false" customHeight="false" outlineLevel="0" collapsed="false">
      <c r="A220" s="37"/>
      <c r="B220" s="37"/>
      <c r="C220" s="37"/>
      <c r="D220" s="37"/>
      <c r="E220" s="37"/>
      <c r="F220" s="37"/>
      <c r="G220" s="40"/>
      <c r="H220" s="37"/>
      <c r="I220" s="37"/>
    </row>
    <row r="221" customFormat="false" ht="15" hidden="false" customHeight="false" outlineLevel="0" collapsed="false">
      <c r="A221" s="37"/>
      <c r="B221" s="37"/>
      <c r="C221" s="37"/>
      <c r="D221" s="37"/>
      <c r="E221" s="37"/>
      <c r="F221" s="37"/>
      <c r="G221" s="40"/>
      <c r="H221" s="37"/>
      <c r="I221" s="37"/>
    </row>
    <row r="222" customFormat="false" ht="15" hidden="false" customHeight="false" outlineLevel="0" collapsed="false">
      <c r="A222" s="37"/>
      <c r="B222" s="37"/>
      <c r="C222" s="37"/>
      <c r="D222" s="37"/>
      <c r="E222" s="37"/>
      <c r="F222" s="37"/>
      <c r="G222" s="40"/>
      <c r="H222" s="37"/>
      <c r="I222" s="37"/>
    </row>
    <row r="223" customFormat="false" ht="15" hidden="false" customHeight="false" outlineLevel="0" collapsed="false">
      <c r="A223" s="37"/>
      <c r="B223" s="37"/>
      <c r="C223" s="37"/>
      <c r="D223" s="37"/>
      <c r="E223" s="37"/>
      <c r="F223" s="37"/>
      <c r="G223" s="40"/>
      <c r="H223" s="37"/>
      <c r="I223" s="37"/>
    </row>
    <row r="224" customFormat="false" ht="15" hidden="false" customHeight="false" outlineLevel="0" collapsed="false">
      <c r="A224" s="37"/>
      <c r="B224" s="37"/>
      <c r="C224" s="37"/>
      <c r="D224" s="37"/>
      <c r="E224" s="37"/>
      <c r="F224" s="37"/>
      <c r="G224" s="40"/>
      <c r="H224" s="37"/>
      <c r="I224" s="37"/>
    </row>
    <row r="225" customFormat="false" ht="15" hidden="false" customHeight="false" outlineLevel="0" collapsed="false">
      <c r="A225" s="37"/>
      <c r="B225" s="37"/>
      <c r="C225" s="37"/>
      <c r="D225" s="37"/>
      <c r="E225" s="37"/>
      <c r="F225" s="37"/>
      <c r="G225" s="40"/>
      <c r="H225" s="37"/>
      <c r="I225" s="37"/>
    </row>
    <row r="226" customFormat="false" ht="15" hidden="false" customHeight="false" outlineLevel="0" collapsed="false">
      <c r="A226" s="37"/>
      <c r="B226" s="37"/>
      <c r="C226" s="37"/>
      <c r="D226" s="37"/>
      <c r="E226" s="37"/>
      <c r="F226" s="37"/>
      <c r="G226" s="40"/>
      <c r="H226" s="37"/>
      <c r="I226" s="37"/>
    </row>
    <row r="227" customFormat="false" ht="15" hidden="false" customHeight="false" outlineLevel="0" collapsed="false">
      <c r="A227" s="37"/>
      <c r="B227" s="37"/>
      <c r="C227" s="37"/>
      <c r="D227" s="37"/>
      <c r="E227" s="37"/>
      <c r="F227" s="37"/>
      <c r="G227" s="40"/>
      <c r="H227" s="37"/>
      <c r="I227" s="37"/>
    </row>
    <row r="228" customFormat="false" ht="15" hidden="false" customHeight="false" outlineLevel="0" collapsed="false">
      <c r="A228" s="37"/>
      <c r="B228" s="37"/>
      <c r="C228" s="37"/>
      <c r="D228" s="37"/>
      <c r="E228" s="37"/>
      <c r="F228" s="37"/>
      <c r="G228" s="40"/>
      <c r="H228" s="37"/>
      <c r="I228" s="37"/>
    </row>
    <row r="229" customFormat="false" ht="15" hidden="false" customHeight="false" outlineLevel="0" collapsed="false">
      <c r="A229" s="37"/>
      <c r="B229" s="37"/>
      <c r="C229" s="37"/>
      <c r="D229" s="37"/>
      <c r="E229" s="37"/>
      <c r="F229" s="37"/>
      <c r="G229" s="40"/>
      <c r="H229" s="37"/>
      <c r="I229" s="37"/>
    </row>
    <row r="230" customFormat="false" ht="15" hidden="false" customHeight="false" outlineLevel="0" collapsed="false">
      <c r="A230" s="37"/>
      <c r="B230" s="37"/>
      <c r="C230" s="37"/>
      <c r="D230" s="37"/>
      <c r="E230" s="37"/>
      <c r="F230" s="37"/>
      <c r="G230" s="40"/>
      <c r="H230" s="37"/>
      <c r="I230" s="37"/>
    </row>
    <row r="231" customFormat="false" ht="15" hidden="false" customHeight="false" outlineLevel="0" collapsed="false">
      <c r="A231" s="37"/>
      <c r="B231" s="37"/>
      <c r="C231" s="37"/>
      <c r="D231" s="37"/>
      <c r="E231" s="37"/>
      <c r="F231" s="37"/>
      <c r="G231" s="40"/>
      <c r="H231" s="37"/>
      <c r="I231" s="37"/>
    </row>
    <row r="232" customFormat="false" ht="15" hidden="false" customHeight="false" outlineLevel="0" collapsed="false">
      <c r="A232" s="37"/>
      <c r="B232" s="37"/>
      <c r="C232" s="37"/>
      <c r="D232" s="37"/>
      <c r="E232" s="37"/>
      <c r="F232" s="37"/>
      <c r="G232" s="40"/>
      <c r="H232" s="37"/>
      <c r="I232" s="37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C168" activeCellId="0" sqref="C16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33" width="12.15"/>
    <col collapsed="false" customWidth="true" hidden="false" outlineLevel="0" max="11" min="11" style="33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53" t="s">
        <v>6</v>
      </c>
      <c r="B1" s="53" t="s">
        <v>7</v>
      </c>
      <c r="C1" s="53" t="s">
        <v>8</v>
      </c>
      <c r="G1" s="71" t="s">
        <v>9</v>
      </c>
      <c r="H1" s="60"/>
      <c r="I1" s="61" t="s">
        <v>10</v>
      </c>
      <c r="K1" s="61" t="s">
        <v>11</v>
      </c>
      <c r="L1" s="67" t="s">
        <v>12</v>
      </c>
    </row>
    <row r="3" customFormat="false" ht="15" hidden="false" customHeight="false" outlineLevel="0" collapsed="false">
      <c r="C3" s="1" t="s">
        <v>13</v>
      </c>
      <c r="G3" s="71" t="n">
        <v>44562</v>
      </c>
      <c r="H3" s="60"/>
      <c r="K3" s="61" t="n">
        <v>38909.94</v>
      </c>
    </row>
    <row r="5" customFormat="false" ht="15" hidden="false" customHeight="false" outlineLevel="0" collapsed="false">
      <c r="C5" s="1" t="s">
        <v>14</v>
      </c>
    </row>
    <row r="6" customFormat="false" ht="15" hidden="false" customHeight="false" outlineLevel="0" collapsed="false">
      <c r="C6" s="1" t="n">
        <v>4630</v>
      </c>
      <c r="D6" s="1" t="s">
        <v>245</v>
      </c>
      <c r="G6" s="71" t="n">
        <v>44558</v>
      </c>
      <c r="I6" s="68" t="n">
        <v>-42849</v>
      </c>
      <c r="K6" s="68" t="n">
        <f aca="false">I6+K3</f>
        <v>-3939.06</v>
      </c>
    </row>
    <row r="11" customFormat="false" ht="15" hidden="false" customHeight="false" outlineLevel="0" collapsed="false">
      <c r="A11" s="53" t="s">
        <v>15</v>
      </c>
      <c r="B11" s="53"/>
      <c r="C11" s="53" t="s">
        <v>33</v>
      </c>
      <c r="G11" s="71" t="n">
        <v>44566</v>
      </c>
      <c r="I11" s="72" t="n">
        <v>42966.37</v>
      </c>
      <c r="K11" s="61" t="n">
        <f aca="false">K6+I11</f>
        <v>39027.31</v>
      </c>
    </row>
    <row r="12" customFormat="false" ht="15" hidden="false" customHeight="false" outlineLevel="0" collapsed="false">
      <c r="A12" s="53" t="s">
        <v>15</v>
      </c>
      <c r="B12" s="53" t="n">
        <v>4631</v>
      </c>
      <c r="C12" s="53" t="s">
        <v>16</v>
      </c>
      <c r="D12" s="53" t="s">
        <v>246</v>
      </c>
      <c r="G12" s="71" t="n">
        <v>44568</v>
      </c>
      <c r="I12" s="68" t="n">
        <v>-500</v>
      </c>
      <c r="K12" s="61" t="n">
        <f aca="false">K11+I12</f>
        <v>38527.31</v>
      </c>
      <c r="L12" s="61" t="n">
        <f aca="false">K12-I6-I12</f>
        <v>81876.31</v>
      </c>
    </row>
    <row r="13" customFormat="false" ht="15" hidden="false" customHeight="false" outlineLevel="0" collapsed="false">
      <c r="A13" s="53" t="s">
        <v>15</v>
      </c>
      <c r="B13" s="53" t="s">
        <v>247</v>
      </c>
      <c r="C13" s="53" t="s">
        <v>248</v>
      </c>
      <c r="G13" s="71" t="n">
        <v>44571</v>
      </c>
      <c r="I13" s="68" t="n">
        <v>-154.9</v>
      </c>
      <c r="K13" s="61" t="n">
        <f aca="false">K12+I13</f>
        <v>38372.41</v>
      </c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29</v>
      </c>
      <c r="G14" s="71" t="n">
        <v>44572</v>
      </c>
      <c r="I14" s="68" t="n">
        <v>-494.29</v>
      </c>
      <c r="K14" s="61" t="n">
        <f aca="false">K13+I14</f>
        <v>37878.12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G15" s="71" t="n">
        <v>44210</v>
      </c>
      <c r="I15" s="68" t="n">
        <v>-5696.68</v>
      </c>
      <c r="K15" s="61" t="n">
        <f aca="false">K14+I15</f>
        <v>32181.44</v>
      </c>
    </row>
    <row r="16" customFormat="false" ht="15" hidden="false" customHeight="false" outlineLevel="0" collapsed="false">
      <c r="A16" s="53" t="s">
        <v>15</v>
      </c>
      <c r="B16" s="53" t="s">
        <v>247</v>
      </c>
      <c r="C16" s="53" t="s">
        <v>23</v>
      </c>
      <c r="G16" s="71" t="n">
        <v>44579</v>
      </c>
      <c r="I16" s="68" t="n">
        <v>-1706.38</v>
      </c>
      <c r="K16" s="61" t="n">
        <f aca="false">K15+I16</f>
        <v>30475.06</v>
      </c>
    </row>
    <row r="17" customFormat="false" ht="15" hidden="false" customHeight="false" outlineLevel="0" collapsed="false">
      <c r="A17" s="53" t="s">
        <v>15</v>
      </c>
      <c r="B17" s="53" t="s">
        <v>247</v>
      </c>
      <c r="C17" s="53" t="s">
        <v>249</v>
      </c>
      <c r="G17" s="71" t="n">
        <v>44580</v>
      </c>
      <c r="I17" s="68" t="n">
        <v>-494.78</v>
      </c>
      <c r="K17" s="61" t="n">
        <f aca="false">K16+I17</f>
        <v>29980.28</v>
      </c>
    </row>
    <row r="18" customFormat="false" ht="15" hidden="false" customHeight="false" outlineLevel="0" collapsed="false">
      <c r="A18" s="53" t="s">
        <v>15</v>
      </c>
      <c r="B18" s="53" t="s">
        <v>247</v>
      </c>
      <c r="C18" s="53" t="s">
        <v>249</v>
      </c>
      <c r="G18" s="71" t="n">
        <v>44580</v>
      </c>
      <c r="I18" s="68" t="n">
        <v>-742.17</v>
      </c>
      <c r="K18" s="61" t="n">
        <f aca="false">K17+I18</f>
        <v>29238.11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250</v>
      </c>
      <c r="G19" s="71" t="n">
        <v>44581</v>
      </c>
      <c r="I19" s="68" t="n">
        <v>-170.1</v>
      </c>
      <c r="K19" s="61" t="n">
        <f aca="false">K18+I19</f>
        <v>29068.01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23</v>
      </c>
      <c r="G20" s="71" t="n">
        <v>44585</v>
      </c>
      <c r="I20" s="68" t="n">
        <v>-1687.36</v>
      </c>
      <c r="K20" s="61" t="n">
        <f aca="false">K19+I20</f>
        <v>27380.65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25</v>
      </c>
      <c r="G21" s="71" t="n">
        <v>44224</v>
      </c>
      <c r="I21" s="68" t="n">
        <v>-5696.65</v>
      </c>
      <c r="K21" s="61" t="n">
        <f aca="false">K20+I21</f>
        <v>21684</v>
      </c>
    </row>
    <row r="22" customFormat="false" ht="15" hidden="false" customHeight="false" outlineLevel="0" collapsed="false">
      <c r="A22" s="53" t="s">
        <v>15</v>
      </c>
      <c r="B22" s="53" t="s">
        <v>247</v>
      </c>
      <c r="C22" s="53" t="s">
        <v>23</v>
      </c>
      <c r="G22" s="71" t="n">
        <v>44588</v>
      </c>
      <c r="I22" s="68" t="n">
        <v>-1663.54</v>
      </c>
      <c r="K22" s="61" t="n">
        <f aca="false">K21+I22</f>
        <v>20020.46</v>
      </c>
    </row>
    <row r="23" customFormat="false" ht="15" hidden="false" customHeight="false" outlineLevel="0" collapsed="false">
      <c r="A23" s="53" t="s">
        <v>15</v>
      </c>
      <c r="B23" s="53" t="s">
        <v>247</v>
      </c>
      <c r="C23" s="53" t="s">
        <v>39</v>
      </c>
      <c r="G23" s="71" t="n">
        <v>44588</v>
      </c>
      <c r="I23" s="68" t="n">
        <v>-204.97</v>
      </c>
      <c r="K23" s="61" t="n">
        <f aca="false">K22+I23</f>
        <v>19815.49</v>
      </c>
      <c r="L23" s="61"/>
    </row>
    <row r="24" customFormat="false" ht="15" hidden="false" customHeight="false" outlineLevel="0" collapsed="false">
      <c r="A24" s="53" t="s">
        <v>15</v>
      </c>
      <c r="B24" s="53" t="n">
        <v>4632</v>
      </c>
      <c r="C24" s="53" t="s">
        <v>213</v>
      </c>
      <c r="G24" s="71" t="n">
        <v>44588</v>
      </c>
      <c r="I24" s="68" t="n">
        <v>-49.02</v>
      </c>
      <c r="K24" s="61" t="n">
        <f aca="false">K23+I24</f>
        <v>19766.47</v>
      </c>
    </row>
    <row r="25" customFormat="false" ht="15" hidden="false" customHeight="false" outlineLevel="0" collapsed="false">
      <c r="A25" s="53" t="s">
        <v>15</v>
      </c>
      <c r="B25" s="53" t="n">
        <v>4633</v>
      </c>
      <c r="C25" s="53" t="s">
        <v>121</v>
      </c>
      <c r="G25" s="71" t="n">
        <v>44588</v>
      </c>
      <c r="I25" s="68" t="n">
        <v>-243.31</v>
      </c>
      <c r="K25" s="61" t="n">
        <f aca="false">K24+I25</f>
        <v>19523.16</v>
      </c>
    </row>
    <row r="26" customFormat="false" ht="15" hidden="false" customHeight="false" outlineLevel="0" collapsed="false">
      <c r="A26" s="53" t="s">
        <v>15</v>
      </c>
      <c r="B26" s="53" t="n">
        <v>4634</v>
      </c>
      <c r="C26" s="53" t="s">
        <v>177</v>
      </c>
      <c r="G26" s="71" t="n">
        <v>44588</v>
      </c>
      <c r="I26" s="68" t="n">
        <v>-108.7</v>
      </c>
      <c r="K26" s="61" t="n">
        <f aca="false">K25+I26</f>
        <v>19414.46</v>
      </c>
    </row>
    <row r="27" customFormat="false" ht="15" hidden="false" customHeight="false" outlineLevel="0" collapsed="false">
      <c r="A27" s="53" t="s">
        <v>15</v>
      </c>
      <c r="B27" s="53" t="n">
        <v>4635</v>
      </c>
      <c r="C27" s="53" t="s">
        <v>137</v>
      </c>
      <c r="E27" s="53" t="s">
        <v>251</v>
      </c>
      <c r="G27" s="71" t="n">
        <v>44588</v>
      </c>
      <c r="I27" s="68" t="n">
        <v>-720</v>
      </c>
      <c r="K27" s="61" t="n">
        <f aca="false">K26+I27</f>
        <v>18694.46</v>
      </c>
    </row>
    <row r="28" customFormat="false" ht="17.35" hidden="false" customHeight="false" outlineLevel="0" collapsed="false">
      <c r="A28" s="53" t="s">
        <v>15</v>
      </c>
      <c r="B28" s="53" t="s">
        <v>33</v>
      </c>
      <c r="C28" s="53"/>
      <c r="G28" s="71" t="n">
        <v>44588</v>
      </c>
      <c r="I28" s="73" t="n">
        <v>7100</v>
      </c>
      <c r="K28" s="61" t="n">
        <f aca="false">K27+I28</f>
        <v>25794.46</v>
      </c>
      <c r="M28" s="30" t="n">
        <f aca="false">SUMIF(I11:I28, "&lt;0")</f>
        <v>-20332.85</v>
      </c>
      <c r="N28" s="1" t="s">
        <v>44</v>
      </c>
    </row>
    <row r="29" customFormat="false" ht="15" hidden="false" customHeight="false" outlineLevel="0" collapsed="false">
      <c r="A29" s="53" t="s">
        <v>15</v>
      </c>
      <c r="B29" s="53" t="s">
        <v>252</v>
      </c>
      <c r="C29" s="53" t="s">
        <v>248</v>
      </c>
      <c r="G29" s="71" t="n">
        <v>44598</v>
      </c>
      <c r="I29" s="68" t="n">
        <v>-188.34</v>
      </c>
      <c r="K29" s="61" t="n">
        <f aca="false">K28+I29</f>
        <v>25606.12</v>
      </c>
    </row>
    <row r="30" customFormat="false" ht="15" hidden="false" customHeight="false" outlineLevel="0" collapsed="false">
      <c r="A30" s="53" t="s">
        <v>15</v>
      </c>
      <c r="B30" s="53" t="s">
        <v>252</v>
      </c>
      <c r="C30" s="53" t="s">
        <v>23</v>
      </c>
      <c r="G30" s="71" t="n">
        <v>44599</v>
      </c>
      <c r="I30" s="68" t="n">
        <v>-1687.42</v>
      </c>
      <c r="K30" s="61" t="n">
        <f aca="false">K29+I30</f>
        <v>23918.7</v>
      </c>
    </row>
    <row r="31" customFormat="false" ht="15" hidden="false" customHeight="false" outlineLevel="0" collapsed="false">
      <c r="A31" s="53" t="s">
        <v>15</v>
      </c>
      <c r="B31" s="53" t="s">
        <v>247</v>
      </c>
      <c r="C31" s="53" t="s">
        <v>249</v>
      </c>
      <c r="G31" s="71" t="n">
        <v>44593</v>
      </c>
      <c r="I31" s="68" t="n">
        <v>-29.41</v>
      </c>
      <c r="K31" s="61" t="n">
        <f aca="false">K30+I31</f>
        <v>23889.29</v>
      </c>
    </row>
    <row r="32" customFormat="false" ht="15" hidden="false" customHeight="false" outlineLevel="0" collapsed="false">
      <c r="A32" s="53" t="s">
        <v>15</v>
      </c>
      <c r="B32" s="53" t="n">
        <v>4636</v>
      </c>
      <c r="C32" s="53" t="s">
        <v>71</v>
      </c>
      <c r="D32" s="53" t="s">
        <v>253</v>
      </c>
      <c r="F32" s="68"/>
      <c r="G32" s="71" t="n">
        <v>44601</v>
      </c>
      <c r="I32" s="68" t="n">
        <v>-3200</v>
      </c>
      <c r="K32" s="61" t="n">
        <f aca="false">K31+I32</f>
        <v>20689.29</v>
      </c>
    </row>
    <row r="33" customFormat="false" ht="15" hidden="false" customHeight="false" outlineLevel="0" collapsed="false">
      <c r="A33" s="53" t="s">
        <v>15</v>
      </c>
      <c r="B33" s="53" t="n">
        <v>4640</v>
      </c>
      <c r="C33" s="53" t="s">
        <v>86</v>
      </c>
      <c r="D33" s="53" t="s">
        <v>254</v>
      </c>
      <c r="G33" s="71" t="n">
        <v>44601</v>
      </c>
      <c r="I33" s="68" t="n">
        <v>-245</v>
      </c>
      <c r="K33" s="61" t="n">
        <f aca="false">K32+I33</f>
        <v>20444.29</v>
      </c>
    </row>
    <row r="34" customFormat="false" ht="15" hidden="false" customHeight="false" outlineLevel="0" collapsed="false">
      <c r="A34" s="53" t="s">
        <v>15</v>
      </c>
      <c r="B34" s="53" t="n">
        <f aca="false">B33+1</f>
        <v>4641</v>
      </c>
      <c r="C34" s="53" t="s">
        <v>137</v>
      </c>
      <c r="G34" s="71" t="n">
        <v>44601</v>
      </c>
      <c r="I34" s="68" t="n">
        <v>-480</v>
      </c>
      <c r="K34" s="61" t="n">
        <f aca="false">K33+I34</f>
        <v>19964.29</v>
      </c>
    </row>
    <row r="35" customFormat="false" ht="15" hidden="false" customHeight="false" outlineLevel="0" collapsed="false">
      <c r="A35" s="53" t="s">
        <v>15</v>
      </c>
      <c r="B35" s="53" t="n">
        <f aca="false">B34+1</f>
        <v>4642</v>
      </c>
      <c r="C35" s="53" t="s">
        <v>213</v>
      </c>
      <c r="G35" s="71" t="n">
        <v>44601</v>
      </c>
      <c r="I35" s="68" t="n">
        <v>-40.1</v>
      </c>
      <c r="K35" s="61" t="n">
        <f aca="false">K34+I35</f>
        <v>19924.19</v>
      </c>
    </row>
    <row r="36" customFormat="false" ht="15" hidden="false" customHeight="false" outlineLevel="0" collapsed="false">
      <c r="A36" s="53" t="s">
        <v>15</v>
      </c>
      <c r="B36" s="53" t="n">
        <v>4637</v>
      </c>
      <c r="C36" s="53" t="s">
        <v>119</v>
      </c>
      <c r="I36" s="68" t="n">
        <v>0</v>
      </c>
      <c r="K36" s="61" t="n">
        <f aca="false">K35+I36</f>
        <v>19924.19</v>
      </c>
    </row>
    <row r="37" customFormat="false" ht="15" hidden="false" customHeight="false" outlineLevel="0" collapsed="false">
      <c r="A37" s="53" t="s">
        <v>15</v>
      </c>
      <c r="B37" s="53" t="n">
        <v>4638</v>
      </c>
      <c r="C37" s="53" t="s">
        <v>119</v>
      </c>
      <c r="I37" s="68" t="n">
        <v>0</v>
      </c>
      <c r="K37" s="61" t="n">
        <f aca="false">K36+I37</f>
        <v>19924.19</v>
      </c>
    </row>
    <row r="38" customFormat="false" ht="15" hidden="false" customHeight="false" outlineLevel="0" collapsed="false">
      <c r="A38" s="53" t="s">
        <v>15</v>
      </c>
      <c r="B38" s="53" t="n">
        <v>4639</v>
      </c>
      <c r="C38" s="53" t="s">
        <v>119</v>
      </c>
      <c r="I38" s="68" t="n">
        <v>0</v>
      </c>
      <c r="K38" s="61" t="n">
        <f aca="false">K37+I38</f>
        <v>19924.19</v>
      </c>
    </row>
    <row r="39" customFormat="false" ht="15" hidden="false" customHeight="false" outlineLevel="0" collapsed="false">
      <c r="A39" s="53" t="s">
        <v>15</v>
      </c>
      <c r="B39" s="53" t="s">
        <v>247</v>
      </c>
      <c r="C39" s="53" t="s">
        <v>29</v>
      </c>
      <c r="G39" s="71" t="n">
        <v>44601</v>
      </c>
      <c r="I39" s="68" t="n">
        <v>-494.29</v>
      </c>
      <c r="K39" s="61" t="n">
        <f aca="false">K38+I39</f>
        <v>19429.9</v>
      </c>
    </row>
    <row r="40" customFormat="false" ht="15" hidden="false" customHeight="false" outlineLevel="0" collapsed="false">
      <c r="A40" s="53" t="s">
        <v>15</v>
      </c>
      <c r="B40" s="53" t="n">
        <v>4643</v>
      </c>
      <c r="C40" s="53" t="s">
        <v>214</v>
      </c>
      <c r="D40" s="53" t="s">
        <v>215</v>
      </c>
      <c r="G40" s="71" t="n">
        <v>44602</v>
      </c>
      <c r="I40" s="68" t="n">
        <v>-330.58</v>
      </c>
      <c r="K40" s="61" t="n">
        <f aca="false">K39+I40</f>
        <v>19099.32</v>
      </c>
    </row>
    <row r="41" customFormat="false" ht="15" hidden="false" customHeight="false" outlineLevel="0" collapsed="false">
      <c r="A41" s="53" t="s">
        <v>15</v>
      </c>
      <c r="B41" s="53" t="s">
        <v>247</v>
      </c>
      <c r="C41" s="53" t="s">
        <v>25</v>
      </c>
      <c r="G41" s="71" t="n">
        <v>44602</v>
      </c>
      <c r="I41" s="68" t="n">
        <v>-5728.67</v>
      </c>
      <c r="K41" s="61" t="n">
        <f aca="false">K40+I41</f>
        <v>13370.65</v>
      </c>
    </row>
    <row r="42" customFormat="false" ht="15" hidden="false" customHeight="false" outlineLevel="0" collapsed="false">
      <c r="A42" s="53" t="s">
        <v>15</v>
      </c>
      <c r="B42" s="53" t="s">
        <v>247</v>
      </c>
      <c r="C42" s="53" t="s">
        <v>23</v>
      </c>
      <c r="G42" s="71" t="n">
        <v>44606</v>
      </c>
      <c r="I42" s="68" t="n">
        <v>-1687.38</v>
      </c>
      <c r="K42" s="61" t="n">
        <f aca="false">K41+I42</f>
        <v>11683.27</v>
      </c>
    </row>
    <row r="43" customFormat="false" ht="15" hidden="false" customHeight="false" outlineLevel="0" collapsed="false">
      <c r="A43" s="53" t="s">
        <v>15</v>
      </c>
      <c r="B43" s="53" t="s">
        <v>33</v>
      </c>
      <c r="C43" s="53"/>
      <c r="G43" s="71" t="n">
        <v>44603</v>
      </c>
      <c r="I43" s="73" t="n">
        <v>36145</v>
      </c>
      <c r="K43" s="61" t="n">
        <f aca="false">K42+I43</f>
        <v>47828.27</v>
      </c>
      <c r="L43" s="61" t="n">
        <f aca="false">K43-I40</f>
        <v>48158.85</v>
      </c>
    </row>
    <row r="44" customFormat="false" ht="15" hidden="false" customHeight="false" outlineLevel="0" collapsed="false">
      <c r="A44" s="53" t="s">
        <v>15</v>
      </c>
      <c r="B44" s="53" t="n">
        <v>4644</v>
      </c>
      <c r="C44" s="53" t="s">
        <v>16</v>
      </c>
      <c r="D44" s="53" t="s">
        <v>255</v>
      </c>
      <c r="G44" s="71" t="n">
        <v>44614</v>
      </c>
      <c r="I44" s="68" t="n">
        <v>-1000</v>
      </c>
      <c r="K44" s="61" t="n">
        <f aca="false">K43+I44</f>
        <v>46828.27</v>
      </c>
    </row>
    <row r="45" customFormat="false" ht="15" hidden="false" customHeight="false" outlineLevel="0" collapsed="false">
      <c r="A45" s="53" t="s">
        <v>15</v>
      </c>
      <c r="B45" s="53" t="s">
        <v>247</v>
      </c>
      <c r="C45" s="53" t="s">
        <v>250</v>
      </c>
      <c r="G45" s="71" t="n">
        <v>44614</v>
      </c>
      <c r="I45" s="68" t="n">
        <v>-170.1</v>
      </c>
      <c r="K45" s="61" t="n">
        <f aca="false">K44+I45</f>
        <v>46658.17</v>
      </c>
    </row>
    <row r="46" customFormat="false" ht="15" hidden="false" customHeight="false" outlineLevel="0" collapsed="false">
      <c r="A46" s="53" t="s">
        <v>15</v>
      </c>
      <c r="B46" s="53" t="s">
        <v>247</v>
      </c>
      <c r="C46" s="53" t="s">
        <v>39</v>
      </c>
      <c r="G46" s="71" t="n">
        <v>44617</v>
      </c>
      <c r="I46" s="68" t="n">
        <v>-1245.87</v>
      </c>
      <c r="K46" s="61" t="n">
        <f aca="false">K45+I46</f>
        <v>45412.3</v>
      </c>
    </row>
    <row r="47" customFormat="false" ht="15" hidden="false" customHeight="false" outlineLevel="0" collapsed="false">
      <c r="A47" s="53" t="s">
        <v>15</v>
      </c>
      <c r="B47" s="53" t="s">
        <v>247</v>
      </c>
      <c r="C47" s="53" t="s">
        <v>25</v>
      </c>
      <c r="G47" s="71" t="n">
        <v>44617</v>
      </c>
      <c r="I47" s="68" t="n">
        <v>-5728.66</v>
      </c>
      <c r="K47" s="61" t="n">
        <f aca="false">K46+I47</f>
        <v>39683.64</v>
      </c>
    </row>
    <row r="48" customFormat="false" ht="15" hidden="false" customHeight="false" outlineLevel="0" collapsed="false">
      <c r="A48" s="53" t="s">
        <v>15</v>
      </c>
      <c r="B48" s="53" t="n">
        <v>4645</v>
      </c>
      <c r="C48" s="53" t="s">
        <v>256</v>
      </c>
      <c r="D48" s="53" t="s">
        <v>257</v>
      </c>
      <c r="G48" s="71" t="n">
        <v>44617</v>
      </c>
      <c r="I48" s="68" t="n">
        <v>-1295</v>
      </c>
      <c r="K48" s="61" t="n">
        <f aca="false">K47+I48</f>
        <v>38388.64</v>
      </c>
    </row>
    <row r="49" customFormat="false" ht="15" hidden="false" customHeight="false" outlineLevel="0" collapsed="false">
      <c r="A49" s="53" t="s">
        <v>15</v>
      </c>
      <c r="B49" s="53" t="n">
        <v>4646</v>
      </c>
      <c r="C49" s="53" t="s">
        <v>37</v>
      </c>
      <c r="G49" s="71" t="n">
        <v>44617</v>
      </c>
      <c r="I49" s="68" t="n">
        <v>-362.47</v>
      </c>
      <c r="K49" s="61" t="n">
        <f aca="false">K48+I49</f>
        <v>38026.17</v>
      </c>
    </row>
    <row r="50" customFormat="false" ht="15" hidden="false" customHeight="false" outlineLevel="0" collapsed="false">
      <c r="A50" s="53" t="s">
        <v>15</v>
      </c>
      <c r="B50" s="53" t="n">
        <v>4647</v>
      </c>
      <c r="C50" s="53" t="s">
        <v>177</v>
      </c>
      <c r="G50" s="71" t="n">
        <v>44617</v>
      </c>
      <c r="I50" s="68" t="n">
        <v>-108.7</v>
      </c>
      <c r="K50" s="61" t="n">
        <f aca="false">K49+I50</f>
        <v>37917.47</v>
      </c>
      <c r="L50" s="61" t="n">
        <f aca="false">K50</f>
        <v>37917.47</v>
      </c>
    </row>
    <row r="51" customFormat="false" ht="15" hidden="false" customHeight="false" outlineLevel="0" collapsed="false">
      <c r="A51" s="53" t="s">
        <v>15</v>
      </c>
      <c r="B51" s="53" t="n">
        <v>4648</v>
      </c>
      <c r="C51" s="53" t="s">
        <v>35</v>
      </c>
      <c r="D51" s="53" t="s">
        <v>258</v>
      </c>
      <c r="G51" s="71" t="n">
        <v>44617</v>
      </c>
      <c r="I51" s="68" t="n">
        <v>-240</v>
      </c>
      <c r="K51" s="61" t="n">
        <f aca="false">K50+I51</f>
        <v>37677.47</v>
      </c>
      <c r="M51" s="61" t="n">
        <f aca="false">SUM(I29:I42)+I44+I45+I46+I47+I48+I49+I50+I51</f>
        <v>-24261.99</v>
      </c>
      <c r="N51" s="53" t="s">
        <v>52</v>
      </c>
    </row>
    <row r="52" customFormat="false" ht="15" hidden="false" customHeight="false" outlineLevel="0" collapsed="false">
      <c r="A52" s="53" t="s">
        <v>15</v>
      </c>
      <c r="B52" s="53"/>
      <c r="C52" s="53" t="s">
        <v>33</v>
      </c>
      <c r="G52" s="71" t="n">
        <v>44624</v>
      </c>
      <c r="I52" s="73" t="n">
        <v>15495.11</v>
      </c>
      <c r="K52" s="61" t="n">
        <f aca="false">K51+I52</f>
        <v>53172.58</v>
      </c>
    </row>
    <row r="53" customFormat="false" ht="15" hidden="false" customHeight="false" outlineLevel="0" collapsed="false">
      <c r="A53" s="53" t="s">
        <v>15</v>
      </c>
      <c r="B53" s="53" t="s">
        <v>247</v>
      </c>
      <c r="C53" s="53" t="s">
        <v>29</v>
      </c>
      <c r="G53" s="71" t="n">
        <v>44629</v>
      </c>
      <c r="I53" s="68" t="n">
        <v>-494.29</v>
      </c>
      <c r="K53" s="61" t="n">
        <f aca="false">K52+I53</f>
        <v>52678.29</v>
      </c>
    </row>
    <row r="54" customFormat="false" ht="15" hidden="false" customHeight="false" outlineLevel="0" collapsed="false">
      <c r="A54" s="53" t="s">
        <v>15</v>
      </c>
      <c r="B54" s="53" t="s">
        <v>247</v>
      </c>
      <c r="C54" s="53" t="s">
        <v>25</v>
      </c>
      <c r="G54" s="71" t="n">
        <v>44630</v>
      </c>
      <c r="I54" s="68" t="n">
        <v>-5716.36</v>
      </c>
      <c r="K54" s="61" t="n">
        <f aca="false">K53+I54</f>
        <v>46961.93</v>
      </c>
    </row>
    <row r="55" customFormat="false" ht="15" hidden="false" customHeight="false" outlineLevel="0" collapsed="false">
      <c r="A55" s="53" t="s">
        <v>15</v>
      </c>
      <c r="B55" s="53" t="s">
        <v>247</v>
      </c>
      <c r="C55" s="53" t="s">
        <v>23</v>
      </c>
      <c r="G55" s="71" t="n">
        <v>44634</v>
      </c>
      <c r="I55" s="68" t="n">
        <v>-1684.06</v>
      </c>
      <c r="K55" s="61" t="n">
        <f aca="false">K54+I55</f>
        <v>45277.87</v>
      </c>
    </row>
    <row r="56" customFormat="false" ht="15" hidden="false" customHeight="false" outlineLevel="0" collapsed="false">
      <c r="A56" s="53" t="s">
        <v>15</v>
      </c>
      <c r="B56" s="53" t="s">
        <v>247</v>
      </c>
      <c r="C56" s="53" t="s">
        <v>23</v>
      </c>
      <c r="G56" s="71" t="n">
        <v>44634</v>
      </c>
      <c r="I56" s="68" t="n">
        <v>-1687.4</v>
      </c>
      <c r="K56" s="61" t="n">
        <f aca="false">K55+I56</f>
        <v>43590.47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249</v>
      </c>
      <c r="G57" s="71" t="n">
        <v>44634</v>
      </c>
      <c r="I57" s="68" t="n">
        <v>-494.78</v>
      </c>
      <c r="K57" s="61" t="n">
        <f aca="false">K56+I57</f>
        <v>43095.69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248</v>
      </c>
      <c r="G58" s="71" t="n">
        <v>44631</v>
      </c>
      <c r="I58" s="68" t="n">
        <v>-250.9</v>
      </c>
      <c r="K58" s="61" t="n">
        <f aca="false">K57+I58</f>
        <v>42844.79</v>
      </c>
      <c r="L58" s="61" t="n">
        <f aca="false">K58</f>
        <v>42844.79</v>
      </c>
    </row>
    <row r="59" customFormat="false" ht="15" hidden="false" customHeight="false" outlineLevel="0" collapsed="false">
      <c r="A59" s="53" t="s">
        <v>15</v>
      </c>
      <c r="B59" s="53" t="n">
        <v>4649</v>
      </c>
      <c r="C59" s="53" t="s">
        <v>213</v>
      </c>
      <c r="G59" s="71" t="n">
        <v>44637</v>
      </c>
      <c r="I59" s="68" t="n">
        <v>-44.56</v>
      </c>
      <c r="K59" s="61" t="n">
        <f aca="false">K58+I59</f>
        <v>42800.23</v>
      </c>
      <c r="L59" s="61"/>
    </row>
    <row r="60" customFormat="false" ht="15" hidden="false" customHeight="false" outlineLevel="0" collapsed="false">
      <c r="A60" s="53" t="s">
        <v>15</v>
      </c>
      <c r="B60" s="53" t="n">
        <v>4650</v>
      </c>
      <c r="C60" s="53" t="s">
        <v>177</v>
      </c>
      <c r="G60" s="71" t="n">
        <v>44637</v>
      </c>
      <c r="I60" s="68" t="n">
        <v>-111.13</v>
      </c>
      <c r="K60" s="61" t="n">
        <f aca="false">K59+I60</f>
        <v>42689.1</v>
      </c>
      <c r="L60" s="61"/>
    </row>
    <row r="61" customFormat="false" ht="15" hidden="false" customHeight="false" outlineLevel="0" collapsed="false">
      <c r="A61" s="53" t="s">
        <v>15</v>
      </c>
      <c r="B61" s="53" t="n">
        <v>4651</v>
      </c>
      <c r="C61" s="53" t="s">
        <v>35</v>
      </c>
      <c r="D61" s="53" t="s">
        <v>259</v>
      </c>
      <c r="G61" s="71" t="n">
        <v>44637</v>
      </c>
      <c r="I61" s="68" t="n">
        <v>-240</v>
      </c>
      <c r="K61" s="61" t="n">
        <f aca="false">K60+I61</f>
        <v>42449.1</v>
      </c>
      <c r="L61" s="61"/>
    </row>
    <row r="62" customFormat="false" ht="15" hidden="false" customHeight="false" outlineLevel="0" collapsed="false">
      <c r="A62" s="53" t="s">
        <v>15</v>
      </c>
      <c r="B62" s="53"/>
      <c r="C62" s="53" t="s">
        <v>33</v>
      </c>
      <c r="G62" s="71" t="n">
        <v>44637</v>
      </c>
      <c r="I62" s="73" t="n">
        <v>28809.23</v>
      </c>
      <c r="K62" s="61" t="n">
        <f aca="false">K61+I62</f>
        <v>71258.33</v>
      </c>
      <c r="L62" s="61"/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250</v>
      </c>
      <c r="G63" s="71" t="n">
        <v>44642</v>
      </c>
      <c r="I63" s="68" t="n">
        <v>-170.1</v>
      </c>
      <c r="K63" s="61" t="n">
        <f aca="false">K62+I63</f>
        <v>71088.23</v>
      </c>
    </row>
    <row r="64" customFormat="false" ht="15" hidden="false" customHeight="false" outlineLevel="0" collapsed="false">
      <c r="A64" s="53" t="s">
        <v>15</v>
      </c>
      <c r="B64" s="53" t="n">
        <v>4652</v>
      </c>
      <c r="C64" s="53" t="s">
        <v>16</v>
      </c>
      <c r="D64" s="53" t="s">
        <v>260</v>
      </c>
      <c r="G64" s="71" t="n">
        <v>44644</v>
      </c>
      <c r="I64" s="68" t="n">
        <v>-500</v>
      </c>
      <c r="K64" s="61" t="n">
        <f aca="false">K63+I64</f>
        <v>70588.23</v>
      </c>
    </row>
    <row r="65" customFormat="false" ht="15" hidden="false" customHeight="false" outlineLevel="0" collapsed="false">
      <c r="A65" s="53" t="s">
        <v>15</v>
      </c>
      <c r="B65" s="53" t="s">
        <v>247</v>
      </c>
      <c r="C65" s="53" t="s">
        <v>39</v>
      </c>
      <c r="G65" s="71" t="n">
        <v>44644</v>
      </c>
      <c r="I65" s="68" t="n">
        <v>-995.64</v>
      </c>
      <c r="K65" s="61" t="n">
        <f aca="false">K64+I65</f>
        <v>69592.59</v>
      </c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25</v>
      </c>
      <c r="G66" s="71" t="n">
        <v>44644</v>
      </c>
      <c r="I66" s="68" t="n">
        <v>-5728.65</v>
      </c>
      <c r="K66" s="61" t="n">
        <f aca="false">K65+I66</f>
        <v>63863.94</v>
      </c>
      <c r="L66" s="61" t="n">
        <f aca="false">K66-I64</f>
        <v>64363.94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261</v>
      </c>
      <c r="G67" s="71" t="n">
        <v>44644</v>
      </c>
      <c r="I67" s="68" t="n">
        <v>-430.78</v>
      </c>
      <c r="K67" s="61" t="n">
        <f aca="false">K66+I67</f>
        <v>63433.16</v>
      </c>
      <c r="M67" s="61" t="n">
        <f aca="false">SUM(I53:I61)+SUM(I63:I67)</f>
        <v>-18548.65</v>
      </c>
      <c r="N67" s="53" t="s">
        <v>51</v>
      </c>
    </row>
    <row r="68" customFormat="false" ht="15" hidden="false" customHeight="false" outlineLevel="0" collapsed="false">
      <c r="A68" s="53" t="s">
        <v>15</v>
      </c>
      <c r="B68" s="53" t="s">
        <v>247</v>
      </c>
      <c r="C68" s="53" t="s">
        <v>25</v>
      </c>
      <c r="G68" s="71" t="n">
        <v>44658</v>
      </c>
      <c r="I68" s="68" t="n">
        <v>-5728.65</v>
      </c>
      <c r="K68" s="61" t="n">
        <f aca="false">K67+I68</f>
        <v>57704.51</v>
      </c>
    </row>
    <row r="69" customFormat="false" ht="15" hidden="false" customHeight="false" outlineLevel="0" collapsed="false">
      <c r="A69" s="53" t="s">
        <v>15</v>
      </c>
      <c r="B69" s="53" t="s">
        <v>247</v>
      </c>
      <c r="C69" s="53" t="s">
        <v>23</v>
      </c>
      <c r="G69" s="71" t="n">
        <v>44662</v>
      </c>
      <c r="I69" s="68" t="n">
        <v>-1687.4</v>
      </c>
      <c r="K69" s="61" t="n">
        <f aca="false">K68+I69</f>
        <v>56017.11</v>
      </c>
    </row>
    <row r="70" customFormat="false" ht="15" hidden="false" customHeight="false" outlineLevel="0" collapsed="false">
      <c r="A70" s="53" t="s">
        <v>15</v>
      </c>
      <c r="B70" s="53" t="s">
        <v>247</v>
      </c>
      <c r="C70" s="53" t="s">
        <v>249</v>
      </c>
      <c r="G70" s="71" t="n">
        <v>44663</v>
      </c>
      <c r="I70" s="68" t="n">
        <v>-494.78</v>
      </c>
      <c r="K70" s="61" t="n">
        <f aca="false">K69+I70</f>
        <v>55522.33</v>
      </c>
    </row>
    <row r="71" customFormat="false" ht="15" hidden="false" customHeight="false" outlineLevel="0" collapsed="false">
      <c r="A71" s="53" t="s">
        <v>15</v>
      </c>
      <c r="B71" s="53" t="s">
        <v>247</v>
      </c>
      <c r="C71" s="53" t="s">
        <v>249</v>
      </c>
      <c r="G71" s="71" t="n">
        <v>44663</v>
      </c>
      <c r="I71" s="68" t="n">
        <v>-430.78</v>
      </c>
      <c r="K71" s="61" t="n">
        <f aca="false">K70+I71</f>
        <v>55091.55</v>
      </c>
    </row>
    <row r="72" customFormat="false" ht="15" hidden="false" customHeight="false" outlineLevel="0" collapsed="false">
      <c r="A72" s="53" t="s">
        <v>15</v>
      </c>
      <c r="B72" s="53" t="s">
        <v>247</v>
      </c>
      <c r="C72" s="53" t="s">
        <v>248</v>
      </c>
      <c r="G72" s="71" t="n">
        <v>44662</v>
      </c>
      <c r="I72" s="68" t="n">
        <v>-144.35</v>
      </c>
      <c r="K72" s="61" t="n">
        <f aca="false">K71+I72</f>
        <v>54947.2</v>
      </c>
    </row>
    <row r="73" customFormat="false" ht="15" hidden="false" customHeight="false" outlineLevel="0" collapsed="false">
      <c r="A73" s="53" t="s">
        <v>15</v>
      </c>
      <c r="B73" s="53" t="s">
        <v>247</v>
      </c>
      <c r="C73" s="53" t="s">
        <v>29</v>
      </c>
      <c r="G73" s="71" t="n">
        <v>44662</v>
      </c>
      <c r="I73" s="68" t="n">
        <v>-494.29</v>
      </c>
      <c r="K73" s="61" t="n">
        <f aca="false">K72+I73</f>
        <v>54452.91</v>
      </c>
      <c r="L73" s="61" t="n">
        <f aca="false">K73</f>
        <v>54452.91</v>
      </c>
    </row>
    <row r="74" customFormat="false" ht="15" hidden="false" customHeight="false" outlineLevel="0" collapsed="false">
      <c r="A74" s="53" t="s">
        <v>15</v>
      </c>
      <c r="B74" s="53" t="n">
        <v>4653</v>
      </c>
      <c r="C74" s="53" t="s">
        <v>213</v>
      </c>
      <c r="G74" s="71" t="n">
        <v>44665</v>
      </c>
      <c r="I74" s="68" t="n">
        <v>-44.56</v>
      </c>
      <c r="K74" s="61" t="n">
        <f aca="false">K73+I74</f>
        <v>54408.35</v>
      </c>
    </row>
    <row r="75" customFormat="false" ht="15" hidden="false" customHeight="false" outlineLevel="0" collapsed="false">
      <c r="A75" s="53" t="s">
        <v>26</v>
      </c>
      <c r="B75" s="53" t="n">
        <f aca="false">B74+1</f>
        <v>4654</v>
      </c>
      <c r="C75" s="53" t="s">
        <v>176</v>
      </c>
      <c r="F75" s="53" t="s">
        <v>262</v>
      </c>
      <c r="G75" s="71" t="n">
        <v>44665</v>
      </c>
      <c r="I75" s="68" t="n">
        <v>-50</v>
      </c>
      <c r="K75" s="61" t="n">
        <f aca="false">K74+I75</f>
        <v>54358.35</v>
      </c>
    </row>
    <row r="76" customFormat="false" ht="15" hidden="false" customHeight="false" outlineLevel="0" collapsed="false">
      <c r="A76" s="53" t="s">
        <v>26</v>
      </c>
      <c r="B76" s="53" t="n">
        <f aca="false">B75+1</f>
        <v>4655</v>
      </c>
      <c r="C76" s="53" t="s">
        <v>35</v>
      </c>
      <c r="D76" s="53" t="s">
        <v>263</v>
      </c>
      <c r="G76" s="71" t="n">
        <v>44665</v>
      </c>
      <c r="I76" s="68" t="n">
        <v>-520</v>
      </c>
      <c r="K76" s="61" t="n">
        <f aca="false">K75+I76</f>
        <v>53838.35</v>
      </c>
      <c r="L76" s="61" t="n">
        <f aca="false">K76-I75-I74</f>
        <v>53932.91</v>
      </c>
    </row>
    <row r="77" customFormat="false" ht="15" hidden="false" customHeight="false" outlineLevel="0" collapsed="false">
      <c r="A77" s="53" t="s">
        <v>15</v>
      </c>
      <c r="B77" s="53" t="n">
        <v>4656</v>
      </c>
      <c r="C77" s="53" t="s">
        <v>177</v>
      </c>
      <c r="G77" s="71" t="n">
        <v>44668</v>
      </c>
      <c r="I77" s="68" t="n">
        <v>-108.7</v>
      </c>
      <c r="K77" s="61" t="n">
        <f aca="false">K76+I77</f>
        <v>53729.65</v>
      </c>
    </row>
    <row r="78" customFormat="false" ht="15" hidden="false" customHeight="false" outlineLevel="0" collapsed="false">
      <c r="A78" s="53" t="s">
        <v>15</v>
      </c>
      <c r="B78" s="53" t="s">
        <v>247</v>
      </c>
      <c r="C78" s="53" t="s">
        <v>39</v>
      </c>
      <c r="G78" s="71" t="n">
        <v>44672</v>
      </c>
      <c r="I78" s="68" t="n">
        <v>-2211.62</v>
      </c>
      <c r="K78" s="61" t="n">
        <f aca="false">K77+I78</f>
        <v>51518.03</v>
      </c>
    </row>
    <row r="79" customFormat="false" ht="15" hidden="false" customHeight="false" outlineLevel="0" collapsed="false">
      <c r="A79" s="53" t="s">
        <v>15</v>
      </c>
      <c r="B79" s="53" t="n">
        <v>4657</v>
      </c>
      <c r="C79" s="53" t="s">
        <v>16</v>
      </c>
      <c r="D79" s="53" t="s">
        <v>264</v>
      </c>
      <c r="G79" s="71" t="n">
        <v>44674</v>
      </c>
      <c r="I79" s="68" t="n">
        <v>-500</v>
      </c>
      <c r="K79" s="61" t="n">
        <f aca="false">K78+I79</f>
        <v>51018.03</v>
      </c>
    </row>
    <row r="80" customFormat="false" ht="15" hidden="false" customHeight="false" outlineLevel="0" collapsed="false">
      <c r="A80" s="53" t="s">
        <v>15</v>
      </c>
      <c r="B80" s="53" t="s">
        <v>247</v>
      </c>
      <c r="C80" s="53" t="s">
        <v>250</v>
      </c>
      <c r="G80" s="71" t="n">
        <v>44674</v>
      </c>
      <c r="I80" s="68" t="n">
        <v>-170.1</v>
      </c>
      <c r="K80" s="61" t="n">
        <f aca="false">K79+I80</f>
        <v>50847.93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25</v>
      </c>
      <c r="G81" s="71" t="n">
        <v>44673</v>
      </c>
      <c r="I81" s="68" t="n">
        <v>-5685.23</v>
      </c>
      <c r="K81" s="61" t="n">
        <f aca="false">K80+I81</f>
        <v>45162.7</v>
      </c>
      <c r="L81" s="61" t="n">
        <f aca="false">K81-I79-I77-I75</f>
        <v>45821.4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23</v>
      </c>
      <c r="G82" s="71" t="n">
        <v>44673</v>
      </c>
      <c r="I82" s="68" t="n">
        <v>-1687.42</v>
      </c>
      <c r="K82" s="61" t="n">
        <f aca="false">K81+I82</f>
        <v>43475.28</v>
      </c>
    </row>
    <row r="83" customFormat="false" ht="15" hidden="false" customHeight="false" outlineLevel="0" collapsed="false">
      <c r="A83" s="53" t="s">
        <v>15</v>
      </c>
      <c r="B83" s="53" t="s">
        <v>33</v>
      </c>
      <c r="C83" s="53"/>
      <c r="G83" s="71" t="n">
        <v>44673</v>
      </c>
      <c r="I83" s="72" t="n">
        <v>18957.5</v>
      </c>
      <c r="K83" s="61" t="n">
        <f aca="false">K82+I83</f>
        <v>62432.78</v>
      </c>
      <c r="L83" s="61" t="n">
        <f aca="false">K83-I79-I75</f>
        <v>62982.78</v>
      </c>
    </row>
    <row r="84" customFormat="false" ht="15" hidden="false" customHeight="false" outlineLevel="0" collapsed="false">
      <c r="A84" s="53" t="s">
        <v>15</v>
      </c>
      <c r="B84" s="53" t="n">
        <v>4658</v>
      </c>
      <c r="C84" s="53" t="s">
        <v>71</v>
      </c>
      <c r="D84" s="53" t="s">
        <v>265</v>
      </c>
      <c r="G84" s="71" t="n">
        <v>44677</v>
      </c>
      <c r="I84" s="68" t="n">
        <v>-3445</v>
      </c>
      <c r="K84" s="61" t="n">
        <f aca="false">K83+I84</f>
        <v>58987.78</v>
      </c>
      <c r="L84" s="61"/>
      <c r="M84" s="61" t="n">
        <f aca="false">SUM(I68:I82)+I84</f>
        <v>-23402.88</v>
      </c>
      <c r="N84" s="53" t="s">
        <v>53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25</v>
      </c>
      <c r="G85" s="71" t="n">
        <v>44686</v>
      </c>
      <c r="I85" s="68" t="n">
        <v>-5720.83</v>
      </c>
      <c r="K85" s="61" t="n">
        <f aca="false">K84+I85</f>
        <v>53266.95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23</v>
      </c>
      <c r="G86" s="71" t="n">
        <v>44683</v>
      </c>
      <c r="I86" s="68" t="n">
        <v>-1642.6</v>
      </c>
      <c r="K86" s="61" t="n">
        <f aca="false">K85+I86</f>
        <v>51624.35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249</v>
      </c>
      <c r="G87" s="71" t="n">
        <v>44684</v>
      </c>
      <c r="I87" s="68" t="n">
        <v>-422.11</v>
      </c>
      <c r="K87" s="61" t="n">
        <f aca="false">K86+I87</f>
        <v>51202.24</v>
      </c>
      <c r="L87" s="61" t="n">
        <f aca="false">K87-I75</f>
        <v>51252.24</v>
      </c>
    </row>
    <row r="88" customFormat="false" ht="15" hidden="false" customHeight="false" outlineLevel="0" collapsed="false">
      <c r="A88" s="53" t="s">
        <v>15</v>
      </c>
      <c r="B88" s="53" t="s">
        <v>33</v>
      </c>
      <c r="C88" s="53"/>
      <c r="G88" s="71" t="n">
        <v>44687</v>
      </c>
      <c r="I88" s="74" t="n">
        <v>57952.5</v>
      </c>
      <c r="K88" s="61" t="n">
        <f aca="false">K87+I88</f>
        <v>109154.74</v>
      </c>
      <c r="L88" s="61"/>
    </row>
    <row r="89" customFormat="false" ht="15" hidden="false" customHeight="false" outlineLevel="0" collapsed="false">
      <c r="A89" s="53" t="s">
        <v>15</v>
      </c>
      <c r="B89" s="53" t="n">
        <v>4659</v>
      </c>
      <c r="C89" s="53" t="s">
        <v>213</v>
      </c>
      <c r="G89" s="71" t="n">
        <v>44687</v>
      </c>
      <c r="I89" s="68" t="n">
        <v>-44.56</v>
      </c>
      <c r="K89" s="61" t="n">
        <f aca="false">K88+I89</f>
        <v>109110.18</v>
      </c>
      <c r="L89" s="61"/>
    </row>
    <row r="90" customFormat="false" ht="15" hidden="false" customHeight="false" outlineLevel="0" collapsed="false">
      <c r="A90" s="53" t="s">
        <v>15</v>
      </c>
      <c r="B90" s="53" t="n">
        <v>4660</v>
      </c>
      <c r="C90" s="53" t="s">
        <v>42</v>
      </c>
      <c r="D90" s="53" t="s">
        <v>266</v>
      </c>
      <c r="G90" s="71" t="n">
        <v>44687</v>
      </c>
      <c r="I90" s="68" t="n">
        <v>-595</v>
      </c>
      <c r="K90" s="61" t="n">
        <f aca="false">K89+I90</f>
        <v>108515.18</v>
      </c>
      <c r="L90" s="61"/>
    </row>
    <row r="91" customFormat="false" ht="15" hidden="false" customHeight="false" outlineLevel="0" collapsed="false">
      <c r="A91" s="53" t="s">
        <v>15</v>
      </c>
      <c r="B91" s="53" t="s">
        <v>247</v>
      </c>
      <c r="C91" s="53" t="s">
        <v>248</v>
      </c>
      <c r="G91" s="71" t="n">
        <v>44688</v>
      </c>
      <c r="I91" s="68" t="n">
        <v>-171.65</v>
      </c>
      <c r="K91" s="61" t="n">
        <f aca="false">K90+I91</f>
        <v>108343.53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29</v>
      </c>
      <c r="G92" s="71" t="n">
        <v>44690</v>
      </c>
      <c r="I92" s="68" t="n">
        <v>-494.29</v>
      </c>
      <c r="K92" s="61" t="n">
        <f aca="false">K91+I92</f>
        <v>107849.24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249</v>
      </c>
      <c r="G93" s="71" t="n">
        <v>44692</v>
      </c>
      <c r="I93" s="68" t="n">
        <v>-588.93</v>
      </c>
      <c r="K93" s="61" t="n">
        <f aca="false">K92+I93</f>
        <v>107260.31</v>
      </c>
      <c r="L93" s="61" t="n">
        <f aca="false">K93-I75</f>
        <v>107310.31</v>
      </c>
    </row>
    <row r="94" customFormat="false" ht="15" hidden="false" customHeight="false" outlineLevel="0" collapsed="false">
      <c r="A94" s="53" t="s">
        <v>15</v>
      </c>
      <c r="B94" s="53" t="n">
        <v>4661</v>
      </c>
      <c r="C94" s="53" t="s">
        <v>121</v>
      </c>
      <c r="D94" s="53" t="s">
        <v>267</v>
      </c>
      <c r="G94" s="71" t="n">
        <v>44694</v>
      </c>
      <c r="I94" s="68" t="n">
        <v>-206.09</v>
      </c>
      <c r="K94" s="61" t="n">
        <f aca="false">K93+I94</f>
        <v>107054.22</v>
      </c>
    </row>
    <row r="95" customFormat="false" ht="15" hidden="false" customHeight="false" outlineLevel="0" collapsed="false">
      <c r="A95" s="53" t="s">
        <v>15</v>
      </c>
      <c r="B95" s="53" t="n">
        <v>4668</v>
      </c>
      <c r="C95" s="53" t="s">
        <v>177</v>
      </c>
      <c r="G95" s="71" t="n">
        <v>44698</v>
      </c>
      <c r="I95" s="68" t="n">
        <v>-108.7</v>
      </c>
      <c r="K95" s="61" t="n">
        <f aca="false">K94+I95</f>
        <v>106945.52</v>
      </c>
    </row>
    <row r="96" customFormat="false" ht="15" hidden="false" customHeight="false" outlineLevel="0" collapsed="false">
      <c r="A96" s="53" t="s">
        <v>15</v>
      </c>
      <c r="B96" s="53" t="n">
        <v>4667</v>
      </c>
      <c r="C96" s="53" t="s">
        <v>16</v>
      </c>
      <c r="D96" s="53" t="s">
        <v>268</v>
      </c>
      <c r="G96" s="71" t="n">
        <v>44704</v>
      </c>
      <c r="I96" s="68" t="n">
        <v>-500</v>
      </c>
      <c r="K96" s="61" t="n">
        <f aca="false">K95+I96</f>
        <v>106445.52</v>
      </c>
    </row>
    <row r="97" customFormat="false" ht="15" hidden="false" customHeight="false" outlineLevel="0" collapsed="false">
      <c r="A97" s="53" t="s">
        <v>15</v>
      </c>
      <c r="B97" s="53" t="s">
        <v>247</v>
      </c>
      <c r="C97" s="53" t="s">
        <v>250</v>
      </c>
      <c r="G97" s="71" t="n">
        <v>44704</v>
      </c>
      <c r="I97" s="68" t="n">
        <v>-170.1</v>
      </c>
      <c r="K97" s="61" t="n">
        <f aca="false">K96+I97</f>
        <v>106275.42</v>
      </c>
    </row>
    <row r="98" customFormat="false" ht="15" hidden="false" customHeight="false" outlineLevel="0" collapsed="false">
      <c r="A98" s="53" t="s">
        <v>15</v>
      </c>
      <c r="B98" s="53" t="s">
        <v>247</v>
      </c>
      <c r="C98" s="53" t="s">
        <v>39</v>
      </c>
      <c r="G98" s="71" t="n">
        <v>44705</v>
      </c>
      <c r="I98" s="68" t="n">
        <v>-2280.74</v>
      </c>
      <c r="K98" s="61" t="n">
        <f aca="false">K97+I98</f>
        <v>103994.68</v>
      </c>
    </row>
    <row r="99" customFormat="false" ht="15" hidden="false" customHeight="false" outlineLevel="0" collapsed="false">
      <c r="A99" s="53" t="s">
        <v>15</v>
      </c>
      <c r="B99" s="53" t="n">
        <v>4662</v>
      </c>
      <c r="C99" s="53" t="s">
        <v>269</v>
      </c>
      <c r="D99" s="53" t="s">
        <v>270</v>
      </c>
      <c r="G99" s="71" t="n">
        <v>44701</v>
      </c>
      <c r="I99" s="68" t="n">
        <v>-827.82</v>
      </c>
      <c r="K99" s="61" t="n">
        <f aca="false">K98+I99</f>
        <v>103166.86</v>
      </c>
    </row>
    <row r="100" customFormat="false" ht="15" hidden="false" customHeight="false" outlineLevel="0" collapsed="false">
      <c r="A100" s="53" t="s">
        <v>15</v>
      </c>
      <c r="B100" s="53" t="n">
        <v>4663</v>
      </c>
      <c r="C100" s="53" t="s">
        <v>30</v>
      </c>
      <c r="D100" s="53" t="s">
        <v>270</v>
      </c>
      <c r="G100" s="71" t="n">
        <v>44701</v>
      </c>
      <c r="I100" s="68" t="n">
        <v>-1768.44</v>
      </c>
      <c r="K100" s="61" t="n">
        <f aca="false">K99+I100</f>
        <v>101398.42</v>
      </c>
    </row>
    <row r="101" customFormat="false" ht="15" hidden="false" customHeight="false" outlineLevel="0" collapsed="false">
      <c r="A101" s="53" t="s">
        <v>15</v>
      </c>
      <c r="B101" s="53" t="n">
        <v>4664</v>
      </c>
      <c r="C101" s="53" t="s">
        <v>271</v>
      </c>
      <c r="D101" s="53" t="s">
        <v>270</v>
      </c>
      <c r="G101" s="71" t="n">
        <v>44701</v>
      </c>
      <c r="I101" s="68" t="n">
        <v>-194.1</v>
      </c>
      <c r="K101" s="61" t="n">
        <f aca="false">K100+I101</f>
        <v>101204.32</v>
      </c>
    </row>
    <row r="102" customFormat="false" ht="15" hidden="false" customHeight="false" outlineLevel="0" collapsed="false">
      <c r="A102" s="53" t="s">
        <v>15</v>
      </c>
      <c r="B102" s="53" t="n">
        <v>4665</v>
      </c>
      <c r="C102" s="53" t="s">
        <v>68</v>
      </c>
      <c r="D102" s="53" t="s">
        <v>270</v>
      </c>
      <c r="G102" s="71" t="n">
        <v>44701</v>
      </c>
      <c r="I102" s="68" t="n">
        <v>-1931.44</v>
      </c>
      <c r="K102" s="61" t="n">
        <f aca="false">K101+I102</f>
        <v>99272.88</v>
      </c>
    </row>
    <row r="103" customFormat="false" ht="15" hidden="false" customHeight="false" outlineLevel="0" collapsed="false">
      <c r="A103" s="53" t="s">
        <v>15</v>
      </c>
      <c r="B103" s="53" t="n">
        <v>4666</v>
      </c>
      <c r="C103" s="53" t="s">
        <v>272</v>
      </c>
      <c r="D103" s="53" t="s">
        <v>270</v>
      </c>
      <c r="G103" s="71" t="n">
        <v>44701</v>
      </c>
      <c r="I103" s="68" t="n">
        <v>-994.28</v>
      </c>
      <c r="K103" s="61" t="n">
        <f aca="false">K102+I103</f>
        <v>98278.6</v>
      </c>
      <c r="M103" s="61" t="n">
        <f aca="false">SUM(I85:I87)+SUM(I89:I103)</f>
        <v>-18661.68</v>
      </c>
      <c r="N103" s="53" t="s">
        <v>54</v>
      </c>
    </row>
    <row r="104" customFormat="false" ht="15" hidden="false" customHeight="false" outlineLevel="0" collapsed="false">
      <c r="A104" s="53" t="s">
        <v>15</v>
      </c>
      <c r="B104" s="53" t="s">
        <v>247</v>
      </c>
      <c r="C104" s="53" t="s">
        <v>25</v>
      </c>
      <c r="G104" s="71" t="n">
        <v>44715</v>
      </c>
      <c r="I104" s="68" t="n">
        <v>-5844.76</v>
      </c>
      <c r="K104" s="61" t="n">
        <f aca="false">K103+I104</f>
        <v>92433.84</v>
      </c>
    </row>
    <row r="105" customFormat="false" ht="15" hidden="false" customHeight="false" outlineLevel="0" collapsed="false">
      <c r="A105" s="53" t="s">
        <v>15</v>
      </c>
      <c r="B105" s="53" t="s">
        <v>247</v>
      </c>
      <c r="C105" s="53" t="s">
        <v>23</v>
      </c>
      <c r="G105" s="71" t="n">
        <v>44718</v>
      </c>
      <c r="I105" s="68" t="n">
        <v>-1682.06</v>
      </c>
      <c r="K105" s="61" t="n">
        <f aca="false">K104+I105</f>
        <v>90751.78</v>
      </c>
    </row>
    <row r="106" customFormat="false" ht="15" hidden="false" customHeight="false" outlineLevel="0" collapsed="false">
      <c r="A106" s="53" t="s">
        <v>15</v>
      </c>
      <c r="B106" s="53" t="s">
        <v>247</v>
      </c>
      <c r="C106" s="53" t="s">
        <v>249</v>
      </c>
      <c r="G106" s="71" t="n">
        <v>44719</v>
      </c>
      <c r="I106" s="68" t="n">
        <v>-422.78</v>
      </c>
      <c r="K106" s="61" t="n">
        <f aca="false">K105+I106</f>
        <v>90329</v>
      </c>
    </row>
    <row r="107" customFormat="false" ht="15" hidden="false" customHeight="false" outlineLevel="0" collapsed="false">
      <c r="A107" s="53" t="s">
        <v>15</v>
      </c>
      <c r="B107" s="53" t="s">
        <v>33</v>
      </c>
      <c r="C107" s="53"/>
      <c r="G107" s="71" t="n">
        <v>44715</v>
      </c>
      <c r="I107" s="72" t="n">
        <v>11600</v>
      </c>
      <c r="K107" s="61" t="n">
        <f aca="false">K106+I107</f>
        <v>101929</v>
      </c>
      <c r="L107" s="61" t="n">
        <f aca="false">K107-I96-I100</f>
        <v>104197.44</v>
      </c>
    </row>
    <row r="108" customFormat="false" ht="15" hidden="false" customHeight="false" outlineLevel="0" collapsed="false">
      <c r="A108" s="53" t="s">
        <v>15</v>
      </c>
      <c r="B108" s="53" t="n">
        <v>4669</v>
      </c>
      <c r="C108" s="53" t="s">
        <v>213</v>
      </c>
      <c r="G108" s="71" t="n">
        <v>44715</v>
      </c>
      <c r="I108" s="68" t="n">
        <v>-44.56</v>
      </c>
      <c r="K108" s="61" t="n">
        <f aca="false">K107+I108</f>
        <v>101884.44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248</v>
      </c>
      <c r="G109" s="71" t="n">
        <v>44717</v>
      </c>
      <c r="I109" s="68" t="n">
        <v>-211.11</v>
      </c>
      <c r="K109" s="61" t="n">
        <f aca="false">K108+I109</f>
        <v>101673.33</v>
      </c>
    </row>
    <row r="110" customFormat="false" ht="15" hidden="false" customHeight="false" outlineLevel="0" collapsed="false">
      <c r="A110" s="53" t="s">
        <v>15</v>
      </c>
      <c r="B110" s="53" t="s">
        <v>247</v>
      </c>
      <c r="C110" s="53" t="s">
        <v>29</v>
      </c>
      <c r="G110" s="71" t="n">
        <v>44721</v>
      </c>
      <c r="I110" s="68" t="n">
        <v>-494.29</v>
      </c>
      <c r="K110" s="61" t="n">
        <f aca="false">K109+I110</f>
        <v>101179.04</v>
      </c>
      <c r="L110" s="61" t="n">
        <f aca="false">K110-I100-I96</f>
        <v>103447.48</v>
      </c>
    </row>
    <row r="111" customFormat="false" ht="15" hidden="false" customHeight="false" outlineLevel="0" collapsed="false">
      <c r="A111" s="53" t="s">
        <v>15</v>
      </c>
      <c r="B111" s="53" t="s">
        <v>247</v>
      </c>
      <c r="C111" s="53" t="s">
        <v>25</v>
      </c>
      <c r="G111" s="71" t="n">
        <v>44729</v>
      </c>
      <c r="I111" s="68" t="n">
        <v>-5728.66</v>
      </c>
      <c r="K111" s="61" t="n">
        <f aca="false">K110+I111</f>
        <v>95450.38</v>
      </c>
      <c r="L111" s="61"/>
    </row>
    <row r="112" customFormat="false" ht="15" hidden="false" customHeight="false" outlineLevel="0" collapsed="false">
      <c r="A112" s="53" t="s">
        <v>26</v>
      </c>
      <c r="B112" s="53" t="s">
        <v>247</v>
      </c>
      <c r="C112" s="53" t="s">
        <v>23</v>
      </c>
      <c r="G112" s="71" t="n">
        <v>44726</v>
      </c>
      <c r="I112" s="68" t="n">
        <v>-1680.06</v>
      </c>
      <c r="K112" s="61" t="n">
        <f aca="false">K111+I112</f>
        <v>93770.32</v>
      </c>
      <c r="L112" s="61"/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39</v>
      </c>
      <c r="G113" s="71" t="n">
        <v>44729</v>
      </c>
      <c r="I113" s="68" t="n">
        <v>-3216.83</v>
      </c>
      <c r="K113" s="61" t="n">
        <f aca="false">K112+I113</f>
        <v>90553.49</v>
      </c>
      <c r="L113" s="61"/>
    </row>
    <row r="114" customFormat="false" ht="15" hidden="false" customHeight="false" outlineLevel="0" collapsed="false">
      <c r="A114" s="53" t="s">
        <v>15</v>
      </c>
      <c r="B114" s="53" t="n">
        <v>4670</v>
      </c>
      <c r="C114" s="53" t="s">
        <v>177</v>
      </c>
      <c r="G114" s="71" t="n">
        <v>44729</v>
      </c>
      <c r="I114" s="68" t="n">
        <v>-108.7</v>
      </c>
      <c r="K114" s="61" t="n">
        <f aca="false">K113+I114</f>
        <v>90444.79</v>
      </c>
    </row>
    <row r="115" customFormat="false" ht="15" hidden="false" customHeight="false" outlineLevel="0" collapsed="false">
      <c r="A115" s="53" t="s">
        <v>15</v>
      </c>
      <c r="B115" s="53" t="n">
        <v>4671</v>
      </c>
      <c r="C115" s="53" t="s">
        <v>42</v>
      </c>
      <c r="D115" s="53" t="s">
        <v>273</v>
      </c>
      <c r="G115" s="71" t="n">
        <v>44729</v>
      </c>
      <c r="I115" s="68" t="n">
        <v>-280</v>
      </c>
      <c r="K115" s="61" t="n">
        <f aca="false">K114+I115</f>
        <v>90164.79</v>
      </c>
    </row>
    <row r="116" customFormat="false" ht="15" hidden="false" customHeight="false" outlineLevel="0" collapsed="false">
      <c r="A116" s="53" t="s">
        <v>15</v>
      </c>
      <c r="B116" s="53" t="n">
        <v>4672</v>
      </c>
      <c r="C116" s="53" t="s">
        <v>16</v>
      </c>
      <c r="D116" s="53" t="s">
        <v>274</v>
      </c>
      <c r="G116" s="71" t="n">
        <v>44735</v>
      </c>
      <c r="I116" s="68" t="n">
        <v>-500</v>
      </c>
      <c r="K116" s="61" t="n">
        <f aca="false">K115+I116</f>
        <v>89664.79</v>
      </c>
    </row>
    <row r="117" customFormat="false" ht="15" hidden="false" customHeight="false" outlineLevel="0" collapsed="false">
      <c r="A117" s="53" t="s">
        <v>15</v>
      </c>
      <c r="B117" s="53" t="s">
        <v>247</v>
      </c>
      <c r="C117" s="53" t="s">
        <v>250</v>
      </c>
      <c r="G117" s="71" t="n">
        <v>44733</v>
      </c>
      <c r="I117" s="68" t="n">
        <v>-170.1</v>
      </c>
      <c r="K117" s="61" t="n">
        <f aca="false">K116+I117</f>
        <v>89494.69</v>
      </c>
    </row>
    <row r="118" customFormat="false" ht="15" hidden="false" customHeight="false" outlineLevel="0" collapsed="false">
      <c r="A118" s="53" t="s">
        <v>15</v>
      </c>
      <c r="B118" s="53" t="n">
        <v>4674</v>
      </c>
      <c r="C118" s="53" t="s">
        <v>35</v>
      </c>
      <c r="D118" s="53" t="s">
        <v>275</v>
      </c>
      <c r="G118" s="71" t="n">
        <v>44734</v>
      </c>
      <c r="I118" s="68" t="n">
        <v>-135</v>
      </c>
      <c r="K118" s="61" t="n">
        <f aca="false">K117+I118</f>
        <v>89359.69</v>
      </c>
    </row>
    <row r="119" customFormat="false" ht="15" hidden="false" customHeight="false" outlineLevel="0" collapsed="false">
      <c r="A119" s="53" t="s">
        <v>15</v>
      </c>
      <c r="B119" s="53" t="n">
        <v>4673</v>
      </c>
      <c r="C119" s="53" t="s">
        <v>42</v>
      </c>
      <c r="D119" s="53" t="s">
        <v>276</v>
      </c>
      <c r="G119" s="71" t="n">
        <v>44734</v>
      </c>
      <c r="I119" s="68" t="n">
        <v>-1960</v>
      </c>
      <c r="K119" s="61" t="n">
        <f aca="false">K118+I119</f>
        <v>87399.69</v>
      </c>
    </row>
    <row r="120" customFormat="false" ht="15" hidden="false" customHeight="false" outlineLevel="0" collapsed="false">
      <c r="A120" s="53" t="s">
        <v>15</v>
      </c>
      <c r="B120" s="53"/>
      <c r="C120" s="53" t="s">
        <v>33</v>
      </c>
      <c r="G120" s="71" t="n">
        <v>44734</v>
      </c>
      <c r="I120" s="73" t="n">
        <v>8500</v>
      </c>
      <c r="K120" s="61" t="n">
        <f aca="false">K119+I120</f>
        <v>95899.69</v>
      </c>
      <c r="L120" s="75" t="s">
        <v>55</v>
      </c>
      <c r="M120" s="61" t="n">
        <f aca="false">SUM(I104:I106)+SUM(I108:I119)</f>
        <v>-22478.91</v>
      </c>
      <c r="N120" s="61" t="n">
        <f aca="false">I11+I28+I43+I52+I62+I83+I88+I107+I120</f>
        <v>227525.71</v>
      </c>
    </row>
    <row r="121" customFormat="false" ht="15" hidden="false" customHeight="false" outlineLevel="0" collapsed="false">
      <c r="A121" s="53" t="s">
        <v>15</v>
      </c>
      <c r="B121" s="53" t="s">
        <v>247</v>
      </c>
      <c r="C121" s="53" t="s">
        <v>25</v>
      </c>
      <c r="G121" s="71" t="n">
        <v>44743</v>
      </c>
      <c r="I121" s="68" t="n">
        <v>-5728.67</v>
      </c>
      <c r="K121" s="61" t="n">
        <f aca="false">K120+I121</f>
        <v>90171.02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23</v>
      </c>
      <c r="G122" s="71" t="n">
        <v>44753</v>
      </c>
      <c r="I122" s="68" t="n">
        <v>-1687.4</v>
      </c>
      <c r="K122" s="61" t="n">
        <f aca="false">K121+I122</f>
        <v>88483.62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248</v>
      </c>
      <c r="G123" s="71" t="n">
        <v>44750</v>
      </c>
      <c r="I123" s="68" t="n">
        <v>-274.87</v>
      </c>
      <c r="K123" s="61" t="n">
        <f aca="false">K122+I123</f>
        <v>88208.75</v>
      </c>
    </row>
    <row r="124" customFormat="false" ht="15" hidden="false" customHeight="false" outlineLevel="0" collapsed="false">
      <c r="A124" s="53" t="s">
        <v>15</v>
      </c>
      <c r="B124" s="53" t="s">
        <v>247</v>
      </c>
      <c r="C124" s="53" t="s">
        <v>29</v>
      </c>
      <c r="G124" s="71" t="n">
        <v>44751</v>
      </c>
      <c r="I124" s="68" t="n">
        <v>-494.29</v>
      </c>
      <c r="K124" s="61" t="n">
        <f aca="false">K123+I124</f>
        <v>87714.46</v>
      </c>
    </row>
    <row r="125" customFormat="false" ht="15" hidden="false" customHeight="false" outlineLevel="0" collapsed="false">
      <c r="A125" s="53" t="s">
        <v>15</v>
      </c>
      <c r="B125" s="53" t="s">
        <v>247</v>
      </c>
      <c r="C125" s="53" t="s">
        <v>23</v>
      </c>
      <c r="G125" s="71" t="n">
        <v>44753</v>
      </c>
      <c r="I125" s="68" t="n">
        <v>-1555.2</v>
      </c>
      <c r="K125" s="61" t="n">
        <f aca="false">K124+I125</f>
        <v>86159.26</v>
      </c>
    </row>
    <row r="126" customFormat="false" ht="15" hidden="false" customHeight="false" outlineLevel="0" collapsed="false">
      <c r="A126" s="53" t="s">
        <v>15</v>
      </c>
      <c r="B126" s="53" t="n">
        <v>4675</v>
      </c>
      <c r="C126" s="53" t="s">
        <v>213</v>
      </c>
      <c r="G126" s="71" t="n">
        <v>44753</v>
      </c>
      <c r="I126" s="68" t="n">
        <v>-44.56</v>
      </c>
      <c r="K126" s="61" t="n">
        <f aca="false">K125+I126</f>
        <v>86114.7</v>
      </c>
    </row>
    <row r="127" customFormat="false" ht="15" hidden="false" customHeight="false" outlineLevel="0" collapsed="false">
      <c r="A127" s="53" t="s">
        <v>15</v>
      </c>
      <c r="B127" s="53" t="n">
        <v>4676</v>
      </c>
      <c r="C127" s="53" t="s">
        <v>277</v>
      </c>
      <c r="E127" s="53" t="s">
        <v>278</v>
      </c>
      <c r="G127" s="71" t="n">
        <v>44753</v>
      </c>
      <c r="I127" s="68" t="n">
        <v>-850</v>
      </c>
      <c r="K127" s="61" t="n">
        <f aca="false">K126+I127</f>
        <v>85264.7</v>
      </c>
    </row>
    <row r="128" customFormat="false" ht="15" hidden="false" customHeight="false" outlineLevel="0" collapsed="false">
      <c r="A128" s="53" t="s">
        <v>15</v>
      </c>
      <c r="B128" s="53"/>
      <c r="C128" s="53" t="s">
        <v>33</v>
      </c>
      <c r="G128" s="71" t="n">
        <v>44753</v>
      </c>
      <c r="I128" s="73" t="n">
        <v>21397.38</v>
      </c>
      <c r="K128" s="61" t="n">
        <f aca="false">K127+I128</f>
        <v>106662.08</v>
      </c>
    </row>
    <row r="129" customFormat="false" ht="15" hidden="false" customHeight="false" outlineLevel="0" collapsed="false">
      <c r="A129" s="53" t="s">
        <v>15</v>
      </c>
      <c r="B129" s="53" t="s">
        <v>247</v>
      </c>
      <c r="C129" s="53" t="s">
        <v>249</v>
      </c>
      <c r="G129" s="71" t="n">
        <v>44754</v>
      </c>
      <c r="I129" s="68" t="n">
        <v>-430.78</v>
      </c>
      <c r="K129" s="61" t="n">
        <f aca="false">K128+I129</f>
        <v>106231.3</v>
      </c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25</v>
      </c>
      <c r="G130" s="71" t="n">
        <v>44756</v>
      </c>
      <c r="I130" s="68" t="n">
        <v>-5826.08</v>
      </c>
      <c r="K130" s="61" t="n">
        <f aca="false">K129+I130</f>
        <v>100405.22</v>
      </c>
    </row>
    <row r="131" customFormat="false" ht="15" hidden="false" customHeight="false" outlineLevel="0" collapsed="false">
      <c r="A131" s="53" t="s">
        <v>15</v>
      </c>
      <c r="B131" s="53" t="s">
        <v>247</v>
      </c>
      <c r="C131" s="53" t="s">
        <v>23</v>
      </c>
      <c r="G131" s="71" t="n">
        <v>44764</v>
      </c>
      <c r="I131" s="68" t="n">
        <v>-1687.38</v>
      </c>
      <c r="K131" s="61" t="n">
        <f aca="false">K130+I131</f>
        <v>98717.84</v>
      </c>
    </row>
    <row r="132" customFormat="false" ht="15" hidden="false" customHeight="false" outlineLevel="0" collapsed="false">
      <c r="A132" s="53" t="s">
        <v>15</v>
      </c>
      <c r="B132" s="53" t="s">
        <v>247</v>
      </c>
      <c r="C132" s="53" t="s">
        <v>39</v>
      </c>
      <c r="G132" s="71" t="n">
        <v>44760</v>
      </c>
      <c r="I132" s="68" t="n">
        <v>-4602.34</v>
      </c>
      <c r="K132" s="61" t="n">
        <f aca="false">K131+I132</f>
        <v>94115.5</v>
      </c>
    </row>
    <row r="133" customFormat="false" ht="15" hidden="false" customHeight="false" outlineLevel="0" collapsed="false">
      <c r="A133" s="53" t="s">
        <v>15</v>
      </c>
      <c r="B133" s="53" t="n">
        <v>4677</v>
      </c>
      <c r="C133" s="53" t="s">
        <v>177</v>
      </c>
      <c r="G133" s="71" t="n">
        <v>44764</v>
      </c>
      <c r="I133" s="68" t="n">
        <v>-145.92</v>
      </c>
      <c r="K133" s="61" t="n">
        <f aca="false">K132+I133</f>
        <v>93969.58</v>
      </c>
    </row>
    <row r="134" customFormat="false" ht="15" hidden="false" customHeight="false" outlineLevel="0" collapsed="false">
      <c r="A134" s="53" t="s">
        <v>15</v>
      </c>
      <c r="B134" s="53" t="n">
        <v>4678</v>
      </c>
      <c r="C134" s="53" t="s">
        <v>16</v>
      </c>
      <c r="D134" s="53" t="s">
        <v>279</v>
      </c>
      <c r="G134" s="71" t="n">
        <v>44764</v>
      </c>
      <c r="I134" s="68" t="n">
        <v>-500</v>
      </c>
      <c r="K134" s="61" t="n">
        <f aca="false">K133+I134</f>
        <v>93469.58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250</v>
      </c>
      <c r="G135" s="71" t="n">
        <v>44762</v>
      </c>
      <c r="I135" s="68" t="n">
        <v>-170.1</v>
      </c>
      <c r="K135" s="61" t="n">
        <f aca="false">K134+I135</f>
        <v>93299.48</v>
      </c>
    </row>
    <row r="136" customFormat="false" ht="15" hidden="false" customHeight="false" outlineLevel="0" collapsed="false">
      <c r="A136" s="53" t="s">
        <v>15</v>
      </c>
      <c r="B136" s="53" t="n">
        <v>4679</v>
      </c>
      <c r="C136" s="53" t="s">
        <v>35</v>
      </c>
      <c r="D136" s="53" t="s">
        <v>280</v>
      </c>
      <c r="G136" s="71" t="n">
        <v>44764</v>
      </c>
      <c r="I136" s="68" t="n">
        <v>-180</v>
      </c>
      <c r="K136" s="61" t="n">
        <f aca="false">K135+I136</f>
        <v>93119.48</v>
      </c>
    </row>
    <row r="137" customFormat="false" ht="15" hidden="false" customHeight="false" outlineLevel="0" collapsed="false">
      <c r="A137" s="53" t="s">
        <v>15</v>
      </c>
      <c r="B137" s="53" t="n">
        <v>4680</v>
      </c>
      <c r="C137" s="53" t="s">
        <v>37</v>
      </c>
      <c r="G137" s="71" t="n">
        <v>44764</v>
      </c>
      <c r="I137" s="68" t="n">
        <v>-364.47</v>
      </c>
      <c r="K137" s="61" t="n">
        <f aca="false">K136+I137</f>
        <v>92755.01</v>
      </c>
    </row>
    <row r="138" customFormat="false" ht="15" hidden="false" customHeight="false" outlineLevel="0" collapsed="false">
      <c r="A138" s="53" t="s">
        <v>15</v>
      </c>
      <c r="B138" s="53"/>
      <c r="C138" s="53" t="s">
        <v>33</v>
      </c>
      <c r="G138" s="71" t="n">
        <v>44764</v>
      </c>
      <c r="I138" s="73" t="n">
        <v>29161.39</v>
      </c>
      <c r="K138" s="61" t="n">
        <f aca="false">K137+I138</f>
        <v>121916.4</v>
      </c>
    </row>
    <row r="139" customFormat="false" ht="15" hidden="false" customHeight="false" outlineLevel="0" collapsed="false">
      <c r="A139" s="53" t="s">
        <v>15</v>
      </c>
      <c r="B139" s="53" t="s">
        <v>247</v>
      </c>
      <c r="C139" s="53" t="s">
        <v>25</v>
      </c>
      <c r="G139" s="71" t="n">
        <v>44770</v>
      </c>
      <c r="I139" s="68" t="n">
        <v>-5820.28</v>
      </c>
      <c r="K139" s="61" t="n">
        <f aca="false">K138+I139</f>
        <v>116096.12</v>
      </c>
    </row>
    <row r="140" customFormat="false" ht="15" hidden="false" customHeight="false" outlineLevel="0" collapsed="false">
      <c r="A140" s="53" t="s">
        <v>15</v>
      </c>
      <c r="B140" s="53" t="s">
        <v>247</v>
      </c>
      <c r="C140" s="53" t="s">
        <v>23</v>
      </c>
      <c r="G140" s="71" t="n">
        <v>44771</v>
      </c>
      <c r="I140" s="68" t="n">
        <v>-1714.74</v>
      </c>
      <c r="K140" s="61" t="n">
        <f aca="false">K139+I140</f>
        <v>114381.38</v>
      </c>
      <c r="L140" s="61" t="n">
        <f aca="false">K140-I134</f>
        <v>114881.38</v>
      </c>
      <c r="M140" s="61" t="n">
        <f aca="false">SUM(I121:I127)+SUM(I129:I137)+I139+I140</f>
        <v>-32077.08</v>
      </c>
      <c r="N140" s="53" t="s">
        <v>56</v>
      </c>
    </row>
    <row r="141" customFormat="false" ht="15" hidden="false" customHeight="false" outlineLevel="0" collapsed="false">
      <c r="A141" s="53" t="s">
        <v>15</v>
      </c>
      <c r="B141" s="53" t="s">
        <v>247</v>
      </c>
      <c r="C141" s="53" t="s">
        <v>249</v>
      </c>
      <c r="G141" s="71" t="n">
        <v>44775</v>
      </c>
      <c r="I141" s="68" t="n">
        <v>-432</v>
      </c>
      <c r="K141" s="61" t="n">
        <f aca="false">K140+I141</f>
        <v>113949.38</v>
      </c>
    </row>
    <row r="142" customFormat="false" ht="15" hidden="false" customHeight="false" outlineLevel="0" collapsed="false">
      <c r="A142" s="53" t="s">
        <v>15</v>
      </c>
      <c r="B142" s="53" t="s">
        <v>247</v>
      </c>
      <c r="C142" s="53" t="s">
        <v>249</v>
      </c>
      <c r="G142" s="71" t="n">
        <v>44775</v>
      </c>
      <c r="I142" s="68" t="n">
        <v>-66.09</v>
      </c>
      <c r="K142" s="61" t="n">
        <f aca="false">K141+I142</f>
        <v>113883.29</v>
      </c>
    </row>
    <row r="143" customFormat="false" ht="15" hidden="false" customHeight="false" outlineLevel="0" collapsed="false">
      <c r="A143" s="53" t="s">
        <v>15</v>
      </c>
      <c r="B143" s="53" t="s">
        <v>247</v>
      </c>
      <c r="C143" s="53" t="s">
        <v>248</v>
      </c>
      <c r="G143" s="71" t="n">
        <v>44778</v>
      </c>
      <c r="I143" s="68" t="n">
        <v>-307.1</v>
      </c>
      <c r="K143" s="61" t="n">
        <f aca="false">K142+I143</f>
        <v>113576.19</v>
      </c>
    </row>
    <row r="144" customFormat="false" ht="15" hidden="false" customHeight="false" outlineLevel="0" collapsed="false">
      <c r="A144" s="53" t="s">
        <v>15</v>
      </c>
      <c r="B144" s="53" t="s">
        <v>247</v>
      </c>
      <c r="C144" s="53" t="s">
        <v>29</v>
      </c>
      <c r="G144" s="71" t="n">
        <v>44782</v>
      </c>
      <c r="I144" s="68" t="n">
        <v>-494.29</v>
      </c>
      <c r="K144" s="61" t="n">
        <f aca="false">K143+I144</f>
        <v>113081.9</v>
      </c>
      <c r="L144" s="61" t="n">
        <f aca="false">K144</f>
        <v>113081.9</v>
      </c>
    </row>
    <row r="145" customFormat="false" ht="15" hidden="false" customHeight="false" outlineLevel="0" collapsed="false">
      <c r="A145" s="53" t="s">
        <v>15</v>
      </c>
      <c r="B145" s="53" t="n">
        <v>4681</v>
      </c>
      <c r="C145" s="53" t="s">
        <v>213</v>
      </c>
      <c r="G145" s="71" t="n">
        <v>44784</v>
      </c>
      <c r="I145" s="68" t="n">
        <v>-46.74</v>
      </c>
      <c r="K145" s="61" t="n">
        <f aca="false">K144+I145</f>
        <v>113035.16</v>
      </c>
    </row>
    <row r="146" customFormat="false" ht="15" hidden="false" customHeight="false" outlineLevel="0" collapsed="false">
      <c r="A146" s="53" t="s">
        <v>15</v>
      </c>
      <c r="B146" s="53" t="s">
        <v>247</v>
      </c>
      <c r="C146" s="53" t="s">
        <v>25</v>
      </c>
      <c r="G146" s="71" t="n">
        <v>44784</v>
      </c>
      <c r="I146" s="68" t="n">
        <v>-5820.27</v>
      </c>
      <c r="K146" s="61" t="n">
        <f aca="false">K145+I146</f>
        <v>107214.89</v>
      </c>
      <c r="L146" s="61" t="n">
        <f aca="false">K146-I145</f>
        <v>107261.63</v>
      </c>
    </row>
    <row r="147" customFormat="false" ht="15" hidden="false" customHeight="false" outlineLevel="0" collapsed="false">
      <c r="A147" s="53" t="s">
        <v>15</v>
      </c>
      <c r="B147" s="53" t="s">
        <v>247</v>
      </c>
      <c r="C147" s="53" t="s">
        <v>23</v>
      </c>
      <c r="G147" s="71" t="n">
        <v>44795</v>
      </c>
      <c r="I147" s="68" t="n">
        <v>-1720.76</v>
      </c>
      <c r="K147" s="61" t="n">
        <f aca="false">K146+I147</f>
        <v>105494.13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249</v>
      </c>
      <c r="G148" s="71" t="n">
        <v>44796</v>
      </c>
      <c r="I148" s="68" t="n">
        <v>-654.78</v>
      </c>
      <c r="K148" s="61" t="n">
        <f aca="false">K147+I148</f>
        <v>104839.35</v>
      </c>
    </row>
    <row r="149" customFormat="false" ht="15" hidden="false" customHeight="false" outlineLevel="0" collapsed="false">
      <c r="A149" s="53" t="s">
        <v>15</v>
      </c>
      <c r="B149" s="53" t="n">
        <v>4682</v>
      </c>
      <c r="C149" s="53" t="s">
        <v>71</v>
      </c>
      <c r="D149" s="53" t="s">
        <v>253</v>
      </c>
      <c r="G149" s="71" t="n">
        <v>44785</v>
      </c>
      <c r="I149" s="68" t="n">
        <v>-2720</v>
      </c>
      <c r="K149" s="61" t="n">
        <f aca="false">K148+I149</f>
        <v>102119.35</v>
      </c>
    </row>
    <row r="150" customFormat="false" ht="15" hidden="false" customHeight="false" outlineLevel="0" collapsed="false">
      <c r="A150" s="53" t="s">
        <v>15</v>
      </c>
      <c r="B150" s="53" t="n">
        <v>4683</v>
      </c>
      <c r="C150" s="53" t="s">
        <v>42</v>
      </c>
      <c r="D150" s="53" t="s">
        <v>281</v>
      </c>
      <c r="G150" s="71" t="n">
        <v>44785</v>
      </c>
      <c r="I150" s="68" t="n">
        <v>-1505</v>
      </c>
      <c r="K150" s="61" t="n">
        <f aca="false">K149+I150</f>
        <v>100614.35</v>
      </c>
    </row>
    <row r="151" customFormat="false" ht="15" hidden="false" customHeight="false" outlineLevel="0" collapsed="false">
      <c r="A151" s="53" t="s">
        <v>15</v>
      </c>
      <c r="B151" s="53"/>
      <c r="C151" s="53" t="s">
        <v>33</v>
      </c>
      <c r="G151" s="71" t="n">
        <v>44788</v>
      </c>
      <c r="I151" s="73" t="n">
        <v>57480.86</v>
      </c>
      <c r="K151" s="61" t="n">
        <f aca="false">K150+I151</f>
        <v>158095.21</v>
      </c>
      <c r="L151" s="61" t="n">
        <f aca="false">K151-I145</f>
        <v>158141.95</v>
      </c>
      <c r="N151" s="61" t="n">
        <f aca="false">I11+I28+I43+I52+I62+I83+I88+I107+I120+I128+I138+I151</f>
        <v>335565.34</v>
      </c>
    </row>
    <row r="152" customFormat="false" ht="15" hidden="false" customHeight="false" outlineLevel="0" collapsed="false">
      <c r="A152" s="53" t="s">
        <v>15</v>
      </c>
      <c r="B152" s="53" t="n">
        <v>4684</v>
      </c>
      <c r="C152" s="53" t="s">
        <v>121</v>
      </c>
      <c r="D152" s="53" t="s">
        <v>282</v>
      </c>
      <c r="G152" s="71" t="n">
        <v>44792</v>
      </c>
      <c r="I152" s="68" t="n">
        <v>-88.05</v>
      </c>
      <c r="K152" s="61" t="n">
        <f aca="false">K151+I152</f>
        <v>158007.16</v>
      </c>
    </row>
    <row r="153" customFormat="false" ht="15" hidden="false" customHeight="false" outlineLevel="0" collapsed="false">
      <c r="A153" s="53" t="s">
        <v>15</v>
      </c>
      <c r="B153" s="53" t="s">
        <v>247</v>
      </c>
      <c r="C153" s="53" t="s">
        <v>250</v>
      </c>
      <c r="G153" s="71" t="n">
        <v>44793</v>
      </c>
      <c r="I153" s="68" t="n">
        <v>-170.1</v>
      </c>
      <c r="K153" s="61" t="n">
        <f aca="false">K152+I153</f>
        <v>157837.06</v>
      </c>
      <c r="L153" s="61" t="n">
        <f aca="false">K153</f>
        <v>157837.06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39</v>
      </c>
      <c r="G154" s="71" t="n">
        <v>44798</v>
      </c>
      <c r="I154" s="68" t="n">
        <v>-2541.69</v>
      </c>
      <c r="K154" s="61" t="n">
        <f aca="false">K153+I154</f>
        <v>155295.37</v>
      </c>
    </row>
    <row r="155" customFormat="false" ht="15" hidden="false" customHeight="false" outlineLevel="0" collapsed="false">
      <c r="A155" s="53" t="s">
        <v>15</v>
      </c>
      <c r="B155" s="53" t="n">
        <v>4685</v>
      </c>
      <c r="C155" s="53" t="s">
        <v>16</v>
      </c>
      <c r="D155" s="53" t="s">
        <v>279</v>
      </c>
      <c r="G155" s="71" t="n">
        <v>44799</v>
      </c>
      <c r="I155" s="68" t="n">
        <v>-500</v>
      </c>
      <c r="K155" s="61" t="n">
        <f aca="false">K154+I155</f>
        <v>154795.37</v>
      </c>
    </row>
    <row r="156" customFormat="false" ht="15" hidden="false" customHeight="false" outlineLevel="0" collapsed="false">
      <c r="A156" s="53" t="s">
        <v>15</v>
      </c>
      <c r="B156" s="53" t="n">
        <v>4686</v>
      </c>
      <c r="C156" s="53" t="s">
        <v>177</v>
      </c>
      <c r="G156" s="71" t="n">
        <v>44799</v>
      </c>
      <c r="I156" s="68" t="n">
        <v>-108.7</v>
      </c>
      <c r="K156" s="61" t="n">
        <f aca="false">K155+I156</f>
        <v>154686.67</v>
      </c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25</v>
      </c>
      <c r="G157" s="71" t="n">
        <v>44799</v>
      </c>
      <c r="I157" s="68" t="n">
        <v>-5820.3</v>
      </c>
      <c r="K157" s="61" t="n">
        <f aca="false">K156+I157</f>
        <v>148866.37</v>
      </c>
    </row>
    <row r="158" customFormat="false" ht="15" hidden="false" customHeight="false" outlineLevel="0" collapsed="false">
      <c r="A158" s="53" t="s">
        <v>15</v>
      </c>
      <c r="B158" s="53" t="s">
        <v>247</v>
      </c>
      <c r="C158" s="53" t="s">
        <v>23</v>
      </c>
      <c r="G158" s="71" t="n">
        <v>44799</v>
      </c>
      <c r="I158" s="68" t="n">
        <v>-1720.78</v>
      </c>
      <c r="K158" s="61" t="n">
        <f aca="false">K157+I158</f>
        <v>147145.59</v>
      </c>
      <c r="L158" s="61" t="n">
        <f aca="false">K158-I156-I155</f>
        <v>147754.29</v>
      </c>
    </row>
    <row r="159" customFormat="false" ht="15" hidden="false" customHeight="false" outlineLevel="0" collapsed="false">
      <c r="A159" s="53" t="s">
        <v>15</v>
      </c>
      <c r="B159" s="53" t="s">
        <v>247</v>
      </c>
      <c r="C159" s="53" t="s">
        <v>23</v>
      </c>
      <c r="G159" s="71" t="n">
        <v>44806</v>
      </c>
      <c r="I159" s="68" t="n">
        <v>-1720.72</v>
      </c>
      <c r="K159" s="61" t="n">
        <f aca="false">K158+I159</f>
        <v>145424.87</v>
      </c>
    </row>
    <row r="160" customFormat="false" ht="15" hidden="false" customHeight="false" outlineLevel="0" collapsed="false">
      <c r="A160" s="53" t="s">
        <v>15</v>
      </c>
      <c r="B160" s="53" t="n">
        <v>4687</v>
      </c>
      <c r="C160" s="53" t="s">
        <v>121</v>
      </c>
      <c r="D160" s="53" t="s">
        <v>38</v>
      </c>
      <c r="G160" s="71" t="n">
        <v>44804</v>
      </c>
      <c r="I160" s="68" t="n">
        <v>-365.47</v>
      </c>
      <c r="K160" s="61" t="n">
        <f aca="false">K159+I160</f>
        <v>145059.4</v>
      </c>
      <c r="M160" s="61" t="n">
        <f aca="false">SUM(I141:I150)+SUM(I152:I160)</f>
        <v>-26802.84</v>
      </c>
      <c r="N160" s="53" t="s">
        <v>57</v>
      </c>
    </row>
    <row r="161" customFormat="false" ht="15" hidden="false" customHeight="false" outlineLevel="0" collapsed="false">
      <c r="A161" s="53" t="s">
        <v>15</v>
      </c>
      <c r="B161" s="53" t="s">
        <v>247</v>
      </c>
      <c r="C161" s="53" t="s">
        <v>248</v>
      </c>
      <c r="G161" s="71" t="n">
        <v>44809</v>
      </c>
      <c r="I161" s="68" t="n">
        <v>-328.22</v>
      </c>
      <c r="K161" s="61" t="n">
        <f aca="false">K160+I161</f>
        <v>144731.18</v>
      </c>
      <c r="L161" s="61" t="n">
        <f aca="false">K161-I155-I156</f>
        <v>145339.88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29</v>
      </c>
      <c r="G162" s="71" t="n">
        <v>44813</v>
      </c>
      <c r="I162" s="68" t="n">
        <v>-494.29</v>
      </c>
      <c r="K162" s="61" t="n">
        <f aca="false">K161+I162</f>
        <v>144236.89</v>
      </c>
    </row>
    <row r="163" customFormat="false" ht="15" hidden="false" customHeight="false" outlineLevel="0" collapsed="false">
      <c r="A163" s="53" t="s">
        <v>15</v>
      </c>
      <c r="B163" s="53" t="n">
        <v>4688</v>
      </c>
      <c r="C163" s="53" t="s">
        <v>213</v>
      </c>
      <c r="G163" s="71" t="n">
        <v>44805</v>
      </c>
      <c r="I163" s="68" t="n">
        <v>-46.74</v>
      </c>
      <c r="K163" s="61" t="n">
        <f aca="false">K162+I163</f>
        <v>144190.15</v>
      </c>
    </row>
    <row r="164" customFormat="false" ht="15" hidden="false" customHeight="false" outlineLevel="0" collapsed="false">
      <c r="A164" s="53" t="s">
        <v>15</v>
      </c>
      <c r="B164" s="53" t="n">
        <v>4689</v>
      </c>
      <c r="C164" s="53" t="s">
        <v>153</v>
      </c>
      <c r="D164" s="53" t="s">
        <v>196</v>
      </c>
      <c r="G164" s="71" t="n">
        <v>44812</v>
      </c>
      <c r="I164" s="68" t="n">
        <v>-16963</v>
      </c>
      <c r="K164" s="61" t="n">
        <f aca="false">K163+I164</f>
        <v>127227.15</v>
      </c>
    </row>
    <row r="165" customFormat="false" ht="15" hidden="false" customHeight="false" outlineLevel="0" collapsed="false">
      <c r="A165" s="53" t="s">
        <v>15</v>
      </c>
      <c r="B165" s="53" t="s">
        <v>247</v>
      </c>
      <c r="C165" s="53" t="s">
        <v>25</v>
      </c>
      <c r="G165" s="71" t="n">
        <v>44812</v>
      </c>
      <c r="I165" s="68" t="n">
        <v>-5825.28</v>
      </c>
      <c r="K165" s="61" t="n">
        <f aca="false">K164+I165</f>
        <v>121401.87</v>
      </c>
      <c r="L165" s="61" t="n">
        <f aca="false">K165-I164</f>
        <v>138364.87</v>
      </c>
    </row>
    <row r="166" customFormat="false" ht="15" hidden="false" customHeight="false" outlineLevel="0" collapsed="false">
      <c r="A166" s="53" t="s">
        <v>15</v>
      </c>
      <c r="B166" s="53" t="n">
        <v>4690</v>
      </c>
      <c r="C166" s="53" t="s">
        <v>283</v>
      </c>
      <c r="G166" s="71" t="n">
        <v>44824</v>
      </c>
      <c r="I166" s="68" t="n">
        <v>-100</v>
      </c>
      <c r="K166" s="61" t="n">
        <f aca="false">K165+I166</f>
        <v>121301.87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250</v>
      </c>
      <c r="G167" s="71" t="n">
        <v>44824</v>
      </c>
      <c r="I167" s="68" t="n">
        <v>-170.1</v>
      </c>
      <c r="K167" s="61" t="n">
        <f aca="false">K166+I167</f>
        <v>121131.77</v>
      </c>
      <c r="L167" s="61" t="n">
        <f aca="false">K167-I166</f>
        <v>121231.77</v>
      </c>
    </row>
    <row r="168" customFormat="false" ht="15" hidden="false" customHeight="false" outlineLevel="0" collapsed="false">
      <c r="A168" s="53" t="s">
        <v>15</v>
      </c>
      <c r="B168" s="53" t="s">
        <v>247</v>
      </c>
      <c r="C168" s="53" t="s">
        <v>25</v>
      </c>
      <c r="G168" s="71" t="n">
        <v>44826</v>
      </c>
      <c r="I168" s="68" t="n">
        <v>-5820.26</v>
      </c>
      <c r="K168" s="61" t="n">
        <f aca="false">K167+I168</f>
        <v>115311.51</v>
      </c>
      <c r="L168" s="61" t="n">
        <f aca="false">K168-I166</f>
        <v>115411.51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23</v>
      </c>
      <c r="G169" s="71" t="n">
        <v>44832</v>
      </c>
      <c r="I169" s="68" t="n">
        <v>-1715.76</v>
      </c>
      <c r="K169" s="61" t="n">
        <f aca="false">K168+I169</f>
        <v>113595.75</v>
      </c>
    </row>
    <row r="170" customFormat="false" ht="15" hidden="false" customHeight="false" outlineLevel="0" collapsed="false">
      <c r="A170" s="53" t="s">
        <v>15</v>
      </c>
      <c r="B170" s="53" t="n">
        <v>4691</v>
      </c>
      <c r="C170" s="53" t="s">
        <v>16</v>
      </c>
      <c r="D170" s="53" t="s">
        <v>238</v>
      </c>
      <c r="G170" s="71" t="n">
        <v>44830</v>
      </c>
      <c r="I170" s="68" t="n">
        <v>-500</v>
      </c>
      <c r="K170" s="61" t="n">
        <f aca="false">K169+I170</f>
        <v>113095.75</v>
      </c>
      <c r="N170" s="61"/>
    </row>
    <row r="171" customFormat="false" ht="15" hidden="false" customHeight="false" outlineLevel="0" collapsed="false">
      <c r="A171" s="53" t="s">
        <v>15</v>
      </c>
      <c r="B171" s="53" t="n">
        <v>4692</v>
      </c>
      <c r="C171" s="53" t="s">
        <v>177</v>
      </c>
      <c r="G171" s="71" t="n">
        <v>44830</v>
      </c>
      <c r="I171" s="68" t="n">
        <v>-108.7</v>
      </c>
      <c r="K171" s="61" t="n">
        <f aca="false">K170+I171</f>
        <v>112987.05</v>
      </c>
    </row>
    <row r="172" customFormat="false" ht="15" hidden="false" customHeight="false" outlineLevel="0" collapsed="false">
      <c r="A172" s="53" t="s">
        <v>15</v>
      </c>
      <c r="B172" s="53" t="s">
        <v>247</v>
      </c>
      <c r="C172" s="53" t="s">
        <v>39</v>
      </c>
      <c r="G172" s="71" t="n">
        <v>44834</v>
      </c>
      <c r="I172" s="68" t="n">
        <v>-1789.09</v>
      </c>
      <c r="K172" s="61" t="n">
        <f aca="false">K171+I172</f>
        <v>111197.96</v>
      </c>
    </row>
    <row r="173" customFormat="false" ht="15" hidden="false" customHeight="false" outlineLevel="0" collapsed="false">
      <c r="A173" s="53" t="s">
        <v>15</v>
      </c>
      <c r="B173" s="53"/>
      <c r="C173" s="53" t="s">
        <v>33</v>
      </c>
      <c r="G173" s="71" t="n">
        <v>44833</v>
      </c>
      <c r="I173" s="72" t="n">
        <v>37287.5</v>
      </c>
      <c r="K173" s="61" t="n">
        <f aca="false">K172+I173</f>
        <v>148485.46</v>
      </c>
      <c r="N173" s="61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249</v>
      </c>
      <c r="G174" s="71" t="n">
        <v>44833</v>
      </c>
      <c r="I174" s="68" t="n">
        <v>-439.18</v>
      </c>
      <c r="K174" s="61" t="n">
        <f aca="false">K173+I174</f>
        <v>148046.28</v>
      </c>
      <c r="N174" s="61"/>
    </row>
    <row r="175" customFormat="false" ht="15" hidden="false" customHeight="false" outlineLevel="0" collapsed="false">
      <c r="A175" s="53" t="s">
        <v>15</v>
      </c>
      <c r="B175" s="53" t="s">
        <v>247</v>
      </c>
      <c r="C175" s="53" t="s">
        <v>23</v>
      </c>
      <c r="G175" s="71" t="n">
        <v>44834</v>
      </c>
      <c r="I175" s="68" t="n">
        <v>-1720.8</v>
      </c>
      <c r="K175" s="61" t="n">
        <f aca="false">K174+I175</f>
        <v>146325.48</v>
      </c>
      <c r="M175" s="61" t="n">
        <f aca="false">SUM(I161:I172)+SUM(I174:I175)</f>
        <v>-36021.42</v>
      </c>
      <c r="N175" s="61" t="s">
        <v>58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25</v>
      </c>
      <c r="G176" s="71" t="n">
        <v>44840</v>
      </c>
      <c r="I176" s="68" t="n">
        <v>-5820.28</v>
      </c>
      <c r="K176" s="61" t="n">
        <f aca="false">K175+I176</f>
        <v>140505.2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29</v>
      </c>
      <c r="G177" s="71" t="n">
        <v>44843</v>
      </c>
      <c r="I177" s="68" t="n">
        <v>-494.29</v>
      </c>
      <c r="K177" s="61" t="n">
        <f aca="false">K176+I177</f>
        <v>140010.91</v>
      </c>
      <c r="L177" s="61" t="n">
        <f aca="false">K177</f>
        <v>140010.91</v>
      </c>
    </row>
    <row r="178" customFormat="false" ht="15" hidden="false" customHeight="false" outlineLevel="0" collapsed="false">
      <c r="A178" s="53" t="s">
        <v>15</v>
      </c>
      <c r="B178" s="53" t="n">
        <v>4693</v>
      </c>
      <c r="C178" s="53" t="s">
        <v>213</v>
      </c>
      <c r="G178" s="71" t="n">
        <v>44846</v>
      </c>
      <c r="I178" s="68" t="n">
        <v>-46.74</v>
      </c>
      <c r="K178" s="61" t="n">
        <f aca="false">K177+I178</f>
        <v>139964.17</v>
      </c>
    </row>
    <row r="179" customFormat="false" ht="15" hidden="false" customHeight="false" outlineLevel="0" collapsed="false">
      <c r="A179" s="53" t="s">
        <v>15</v>
      </c>
      <c r="B179" s="53" t="n">
        <v>4694</v>
      </c>
      <c r="C179" s="53" t="s">
        <v>177</v>
      </c>
      <c r="G179" s="71" t="n">
        <v>44847</v>
      </c>
      <c r="I179" s="68" t="n">
        <v>-108.7</v>
      </c>
      <c r="K179" s="61" t="n">
        <f aca="false">K178+I179</f>
        <v>139855.47</v>
      </c>
    </row>
    <row r="180" customFormat="false" ht="15" hidden="false" customHeight="false" outlineLevel="0" collapsed="false">
      <c r="A180" s="53" t="s">
        <v>15</v>
      </c>
      <c r="B180" s="53" t="n">
        <v>4695</v>
      </c>
      <c r="C180" s="53" t="s">
        <v>42</v>
      </c>
      <c r="D180" s="53" t="s">
        <v>284</v>
      </c>
      <c r="G180" s="71" t="n">
        <v>44853</v>
      </c>
      <c r="I180" s="68" t="n">
        <v>-490</v>
      </c>
      <c r="K180" s="61" t="n">
        <f aca="false">K179+I180</f>
        <v>139365.47</v>
      </c>
    </row>
    <row r="181" customFormat="false" ht="15" hidden="false" customHeight="false" outlineLevel="0" collapsed="false">
      <c r="A181" s="53" t="s">
        <v>15</v>
      </c>
      <c r="B181" s="53" t="n">
        <v>4696</v>
      </c>
      <c r="C181" s="53" t="s">
        <v>71</v>
      </c>
      <c r="D181" s="53" t="s">
        <v>285</v>
      </c>
      <c r="G181" s="71" t="n">
        <v>44853</v>
      </c>
      <c r="I181" s="68" t="n">
        <v>-3200</v>
      </c>
      <c r="K181" s="61" t="n">
        <f aca="false">K180+I181</f>
        <v>136165.47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250</v>
      </c>
      <c r="G182" s="71" t="n">
        <v>44854</v>
      </c>
      <c r="I182" s="68" t="n">
        <v>-170.1</v>
      </c>
      <c r="K182" s="61" t="n">
        <f aca="false">K181+I182</f>
        <v>135995.37</v>
      </c>
      <c r="L182" s="61"/>
    </row>
    <row r="183" customFormat="false" ht="15" hidden="false" customHeight="false" outlineLevel="0" collapsed="false">
      <c r="A183" s="53" t="s">
        <v>15</v>
      </c>
      <c r="B183" s="53" t="s">
        <v>247</v>
      </c>
      <c r="C183" s="53" t="s">
        <v>25</v>
      </c>
      <c r="G183" s="71" t="n">
        <v>44855</v>
      </c>
      <c r="I183" s="68" t="n">
        <v>-5807.64</v>
      </c>
      <c r="K183" s="61" t="n">
        <f aca="false">K182+I183</f>
        <v>130187.73</v>
      </c>
      <c r="L183" s="61" t="n">
        <f aca="false">K183-I181-I180</f>
        <v>133877.73</v>
      </c>
    </row>
    <row r="184" customFormat="false" ht="15" hidden="false" customHeight="false" outlineLevel="0" collapsed="false">
      <c r="A184" s="53" t="s">
        <v>15</v>
      </c>
      <c r="B184" s="53" t="n">
        <v>4697</v>
      </c>
      <c r="C184" s="53" t="s">
        <v>16</v>
      </c>
      <c r="D184" s="53" t="s">
        <v>286</v>
      </c>
      <c r="G184" s="71" t="n">
        <v>44860</v>
      </c>
      <c r="I184" s="68" t="n">
        <v>-500</v>
      </c>
      <c r="K184" s="61" t="n">
        <f aca="false">K183+I184</f>
        <v>129687.73</v>
      </c>
    </row>
    <row r="185" customFormat="false" ht="15" hidden="false" customHeight="false" outlineLevel="0" collapsed="false">
      <c r="A185" s="53" t="s">
        <v>15</v>
      </c>
      <c r="B185" s="53" t="n">
        <v>4698</v>
      </c>
      <c r="C185" s="53" t="s">
        <v>287</v>
      </c>
      <c r="G185" s="71" t="n">
        <v>44862</v>
      </c>
      <c r="I185" s="68" t="n">
        <v>-620</v>
      </c>
      <c r="K185" s="61" t="n">
        <f aca="false">K184+I185</f>
        <v>129067.73</v>
      </c>
    </row>
    <row r="186" customFormat="false" ht="15" hidden="false" customHeight="false" outlineLevel="0" collapsed="false">
      <c r="A186" s="76"/>
      <c r="B186" s="53" t="n">
        <v>4699</v>
      </c>
      <c r="C186" s="53" t="s">
        <v>176</v>
      </c>
      <c r="G186" s="71" t="n">
        <v>44866</v>
      </c>
      <c r="I186" s="68" t="n">
        <v>-165</v>
      </c>
      <c r="K186" s="61" t="n">
        <f aca="false">K185+I186</f>
        <v>128902.73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39</v>
      </c>
      <c r="G187" s="71" t="n">
        <v>44864</v>
      </c>
      <c r="I187" s="68" t="n">
        <v>-1686.23</v>
      </c>
      <c r="K187" s="61" t="n">
        <f aca="false">K186+I187</f>
        <v>127216.5</v>
      </c>
      <c r="M187" s="61" t="n">
        <f aca="false">SUM(I176:I187)</f>
        <v>-19108.98</v>
      </c>
      <c r="N187" s="53" t="s">
        <v>288</v>
      </c>
    </row>
    <row r="188" customFormat="false" ht="15" hidden="false" customHeight="false" outlineLevel="0" collapsed="false">
      <c r="A188" s="53" t="s">
        <v>15</v>
      </c>
      <c r="B188" s="53" t="s">
        <v>247</v>
      </c>
      <c r="C188" s="53" t="s">
        <v>249</v>
      </c>
      <c r="G188" s="71" t="n">
        <v>44866</v>
      </c>
      <c r="I188" s="68" t="n">
        <v>-28.8</v>
      </c>
      <c r="K188" s="61" t="n">
        <f aca="false">K187+I188</f>
        <v>127187.7</v>
      </c>
    </row>
    <row r="189" customFormat="false" ht="15" hidden="false" customHeight="false" outlineLevel="0" collapsed="false">
      <c r="A189" s="53" t="s">
        <v>15</v>
      </c>
      <c r="B189" s="53" t="s">
        <v>247</v>
      </c>
      <c r="C189" s="53" t="s">
        <v>249</v>
      </c>
      <c r="G189" s="71" t="n">
        <v>44867</v>
      </c>
      <c r="I189" s="68" t="n">
        <v>-439</v>
      </c>
      <c r="K189" s="61" t="n">
        <f aca="false">K188+I189</f>
        <v>126748.7</v>
      </c>
    </row>
    <row r="190" customFormat="false" ht="15" hidden="false" customHeight="false" outlineLevel="0" collapsed="false">
      <c r="A190" s="53" t="s">
        <v>15</v>
      </c>
      <c r="B190" s="53" t="s">
        <v>247</v>
      </c>
      <c r="C190" s="53" t="s">
        <v>25</v>
      </c>
      <c r="G190" s="71" t="n">
        <v>44868</v>
      </c>
      <c r="I190" s="68" t="n">
        <v>-5820.28</v>
      </c>
      <c r="K190" s="61" t="n">
        <f aca="false">K189+I190</f>
        <v>120928.42</v>
      </c>
      <c r="L190" s="61" t="n">
        <f aca="false">K190-I186-I184</f>
        <v>121593.42</v>
      </c>
    </row>
    <row r="191" customFormat="false" ht="15" hidden="false" customHeight="false" outlineLevel="0" collapsed="false">
      <c r="A191" s="53" t="s">
        <v>15</v>
      </c>
      <c r="B191" s="53" t="s">
        <v>247</v>
      </c>
      <c r="C191" s="53" t="s">
        <v>29</v>
      </c>
      <c r="G191" s="71" t="n">
        <v>44874</v>
      </c>
      <c r="I191" s="68" t="n">
        <v>-494.29</v>
      </c>
      <c r="K191" s="61" t="n">
        <f aca="false">K190+I191</f>
        <v>120434.13</v>
      </c>
    </row>
    <row r="192" customFormat="false" ht="15" hidden="false" customHeight="false" outlineLevel="0" collapsed="false">
      <c r="A192" s="53" t="s">
        <v>15</v>
      </c>
      <c r="B192" s="53" t="n">
        <v>4700</v>
      </c>
      <c r="C192" s="53" t="s">
        <v>213</v>
      </c>
      <c r="G192" s="71" t="n">
        <v>44873</v>
      </c>
      <c r="I192" s="68" t="n">
        <v>-46.74</v>
      </c>
      <c r="K192" s="61" t="n">
        <f aca="false">K191+I192</f>
        <v>120387.39</v>
      </c>
    </row>
    <row r="193" customFormat="false" ht="15" hidden="false" customHeight="false" outlineLevel="0" collapsed="false">
      <c r="A193" s="53" t="s">
        <v>15</v>
      </c>
      <c r="B193" s="53"/>
      <c r="C193" s="53" t="s">
        <v>33</v>
      </c>
      <c r="G193" s="71" t="n">
        <v>44873</v>
      </c>
      <c r="I193" s="73" t="n">
        <v>18535.5</v>
      </c>
      <c r="K193" s="61" t="n">
        <f aca="false">K192+I193</f>
        <v>138922.89</v>
      </c>
      <c r="L193" s="61" t="n">
        <f aca="false">K193-I186</f>
        <v>139087.89</v>
      </c>
      <c r="N193" s="61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53" t="s">
        <v>15</v>
      </c>
      <c r="B194" s="53" t="n">
        <v>4701</v>
      </c>
      <c r="C194" s="53" t="s">
        <v>177</v>
      </c>
      <c r="G194" s="71" t="n">
        <v>44880</v>
      </c>
      <c r="I194" s="68" t="n">
        <v>-108.7</v>
      </c>
      <c r="K194" s="61" t="n">
        <f aca="false">K193+I194</f>
        <v>138814.19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23</v>
      </c>
      <c r="G195" s="71" t="n">
        <v>44880</v>
      </c>
      <c r="I195" s="68" t="n">
        <v>-1720.76</v>
      </c>
      <c r="K195" s="61" t="n">
        <f aca="false">K194+I195</f>
        <v>137093.43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23</v>
      </c>
      <c r="G196" s="71" t="n">
        <v>44880</v>
      </c>
      <c r="I196" s="68" t="n">
        <v>-1716.2</v>
      </c>
      <c r="K196" s="61" t="n">
        <f aca="false">K195+I196</f>
        <v>135377.23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23</v>
      </c>
      <c r="G197" s="71" t="n">
        <v>44880</v>
      </c>
      <c r="I197" s="68" t="n">
        <v>-1922.72</v>
      </c>
      <c r="K197" s="61" t="n">
        <f aca="false">K196+I197</f>
        <v>133454.51</v>
      </c>
      <c r="L197" s="61" t="n">
        <f aca="false">K197-I194-I186</f>
        <v>133728.21</v>
      </c>
    </row>
    <row r="198" customFormat="false" ht="15" hidden="false" customHeight="false" outlineLevel="0" collapsed="false">
      <c r="A198" s="53" t="s">
        <v>15</v>
      </c>
      <c r="B198" s="53"/>
      <c r="C198" s="53" t="s">
        <v>241</v>
      </c>
      <c r="G198" s="71" t="n">
        <v>44880</v>
      </c>
      <c r="I198" s="68" t="n">
        <v>-150</v>
      </c>
      <c r="K198" s="61" t="n">
        <f aca="false">K197+I198</f>
        <v>133304.51</v>
      </c>
    </row>
    <row r="199" customFormat="false" ht="15" hidden="false" customHeight="false" outlineLevel="0" collapsed="false">
      <c r="A199" s="53" t="s">
        <v>15</v>
      </c>
      <c r="B199" s="53" t="s">
        <v>247</v>
      </c>
      <c r="C199" s="53" t="s">
        <v>261</v>
      </c>
      <c r="G199" s="71" t="n">
        <v>44881</v>
      </c>
      <c r="I199" s="68" t="n">
        <v>-438.6</v>
      </c>
      <c r="K199" s="61" t="n">
        <f aca="false">K198+I199</f>
        <v>132865.91</v>
      </c>
    </row>
    <row r="200" customFormat="false" ht="15" hidden="false" customHeight="false" outlineLevel="0" collapsed="false">
      <c r="A200" s="53" t="s">
        <v>15</v>
      </c>
      <c r="B200" s="53" t="s">
        <v>247</v>
      </c>
      <c r="C200" s="53" t="s">
        <v>25</v>
      </c>
      <c r="G200" s="71" t="n">
        <v>44883</v>
      </c>
      <c r="I200" s="68" t="n">
        <v>-5772.63</v>
      </c>
      <c r="K200" s="61" t="n">
        <f aca="false">K199+I200</f>
        <v>127093.28</v>
      </c>
      <c r="L200" s="61" t="n">
        <f aca="false">K200-I186</f>
        <v>127258.28</v>
      </c>
    </row>
    <row r="201" customFormat="false" ht="15" hidden="false" customHeight="false" outlineLevel="0" collapsed="false">
      <c r="A201" s="53" t="s">
        <v>15</v>
      </c>
      <c r="B201" s="53" t="s">
        <v>247</v>
      </c>
      <c r="C201" s="53" t="s">
        <v>250</v>
      </c>
      <c r="G201" s="71" t="n">
        <v>44885</v>
      </c>
      <c r="I201" s="68" t="n">
        <v>-170.1</v>
      </c>
      <c r="K201" s="61" t="n">
        <f aca="false">K200+I201</f>
        <v>126923.18</v>
      </c>
    </row>
    <row r="202" customFormat="false" ht="15" hidden="false" customHeight="false" outlineLevel="0" collapsed="false">
      <c r="A202" s="53" t="s">
        <v>15</v>
      </c>
      <c r="B202" s="53" t="n">
        <v>4702</v>
      </c>
      <c r="C202" s="53" t="s">
        <v>71</v>
      </c>
      <c r="G202" s="71" t="n">
        <v>44887</v>
      </c>
      <c r="I202" s="68" t="n">
        <v>-2400</v>
      </c>
      <c r="K202" s="61" t="n">
        <f aca="false">K201+I202</f>
        <v>124523.18</v>
      </c>
    </row>
    <row r="203" customFormat="false" ht="15" hidden="false" customHeight="false" outlineLevel="0" collapsed="false">
      <c r="A203" s="53" t="s">
        <v>15</v>
      </c>
      <c r="B203" s="53" t="n">
        <v>4703</v>
      </c>
      <c r="C203" s="53" t="s">
        <v>16</v>
      </c>
      <c r="D203" s="53" t="s">
        <v>60</v>
      </c>
      <c r="G203" s="71" t="n">
        <v>44887</v>
      </c>
      <c r="I203" s="68" t="n">
        <v>-500</v>
      </c>
      <c r="K203" s="61" t="n">
        <f aca="false">K202+I203</f>
        <v>124023.18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39</v>
      </c>
      <c r="G204" s="71" t="n">
        <v>44895</v>
      </c>
      <c r="I204" s="68" t="n">
        <v>-1771.71</v>
      </c>
      <c r="K204" s="61" t="n">
        <f aca="false">K203+I204</f>
        <v>122251.47</v>
      </c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25</v>
      </c>
      <c r="G205" s="71" t="n">
        <v>44897</v>
      </c>
      <c r="I205" s="68" t="n">
        <v>-6155.89</v>
      </c>
      <c r="K205" s="61" t="n">
        <f aca="false">K204+I205</f>
        <v>116095.58</v>
      </c>
      <c r="L205" s="61" t="n">
        <f aca="false">K205-I203-I186</f>
        <v>116760.58</v>
      </c>
    </row>
    <row r="206" customFormat="false" ht="15" hidden="false" customHeight="false" outlineLevel="0" collapsed="false">
      <c r="A206" s="53" t="s">
        <v>15</v>
      </c>
      <c r="B206" s="53" t="n">
        <v>4704</v>
      </c>
      <c r="C206" s="53" t="s">
        <v>213</v>
      </c>
      <c r="G206" s="71" t="n">
        <v>44903</v>
      </c>
      <c r="I206" s="68" t="n">
        <v>-46.74</v>
      </c>
      <c r="K206" s="61" t="n">
        <f aca="false">K205+I206</f>
        <v>116048.84</v>
      </c>
    </row>
    <row r="207" customFormat="false" ht="15" hidden="false" customHeight="false" outlineLevel="0" collapsed="false">
      <c r="A207" s="53" t="s">
        <v>15</v>
      </c>
      <c r="B207" s="53" t="s">
        <v>247</v>
      </c>
      <c r="C207" s="53" t="s">
        <v>29</v>
      </c>
      <c r="G207" s="71" t="n">
        <v>44904</v>
      </c>
      <c r="I207" s="68" t="n">
        <v>-494.29</v>
      </c>
      <c r="K207" s="61" t="n">
        <f aca="false">K206+I207</f>
        <v>115554.55</v>
      </c>
      <c r="L207" s="61" t="n">
        <f aca="false">K207-I206-I203-I186</f>
        <v>116266.29</v>
      </c>
    </row>
    <row r="208" customFormat="false" ht="15" hidden="false" customHeight="false" outlineLevel="0" collapsed="false">
      <c r="A208" s="53" t="s">
        <v>15</v>
      </c>
      <c r="B208" s="53" t="n">
        <v>4705</v>
      </c>
      <c r="C208" s="53" t="s">
        <v>177</v>
      </c>
      <c r="G208" s="71" t="n">
        <v>44910</v>
      </c>
      <c r="I208" s="68" t="n">
        <v>-108.7</v>
      </c>
      <c r="K208" s="61" t="n">
        <f aca="false">K207+I208</f>
        <v>115445.85</v>
      </c>
    </row>
    <row r="209" customFormat="false" ht="15" hidden="false" customHeight="false" outlineLevel="0" collapsed="false">
      <c r="A209" s="53" t="s">
        <v>15</v>
      </c>
      <c r="B209" s="53" t="n">
        <v>4706</v>
      </c>
      <c r="C209" s="53" t="s">
        <v>137</v>
      </c>
      <c r="D209" s="53" t="s">
        <v>289</v>
      </c>
      <c r="G209" s="71" t="n">
        <v>44910</v>
      </c>
      <c r="I209" s="68" t="n">
        <v>-720</v>
      </c>
      <c r="K209" s="61" t="n">
        <f aca="false">K208+I209</f>
        <v>114725.85</v>
      </c>
    </row>
    <row r="210" customFormat="false" ht="15" hidden="false" customHeight="false" outlineLevel="0" collapsed="false">
      <c r="A210" s="53" t="s">
        <v>15</v>
      </c>
      <c r="B210" s="53" t="n">
        <v>4707</v>
      </c>
      <c r="C210" s="53" t="s">
        <v>171</v>
      </c>
      <c r="D210" s="53" t="s">
        <v>290</v>
      </c>
      <c r="G210" s="71" t="n">
        <v>44910</v>
      </c>
      <c r="I210" s="68" t="n">
        <v>-54.26</v>
      </c>
      <c r="K210" s="61" t="n">
        <f aca="false">K209+I210</f>
        <v>114671.59</v>
      </c>
    </row>
    <row r="211" customFormat="false" ht="15" hidden="false" customHeight="false" outlineLevel="0" collapsed="false">
      <c r="A211" s="53" t="s">
        <v>15</v>
      </c>
      <c r="B211" s="53"/>
      <c r="C211" s="53" t="s">
        <v>33</v>
      </c>
      <c r="G211" s="71" t="n">
        <v>44908</v>
      </c>
      <c r="I211" s="73" t="n">
        <v>44107.5</v>
      </c>
      <c r="K211" s="61" t="n">
        <f aca="false">K210+I211</f>
        <v>158779.09</v>
      </c>
    </row>
    <row r="212" customFormat="false" ht="15" hidden="false" customHeight="false" outlineLevel="0" collapsed="false">
      <c r="A212" s="53" t="s">
        <v>15</v>
      </c>
      <c r="B212" s="53" t="s">
        <v>247</v>
      </c>
      <c r="C212" s="53" t="s">
        <v>25</v>
      </c>
      <c r="G212" s="71" t="n">
        <v>44910</v>
      </c>
      <c r="I212" s="68" t="n">
        <v>-4728.78</v>
      </c>
      <c r="K212" s="61" t="n">
        <f aca="false">K211+I212</f>
        <v>154050.31</v>
      </c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23</v>
      </c>
      <c r="G213" s="71" t="n">
        <v>44910</v>
      </c>
      <c r="I213" s="68" t="n">
        <v>-1707.92</v>
      </c>
      <c r="K213" s="61" t="n">
        <f aca="false">K212+I213</f>
        <v>152342.39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23</v>
      </c>
      <c r="G214" s="71" t="n">
        <v>44911</v>
      </c>
      <c r="I214" s="68" t="n">
        <v>-1933.54</v>
      </c>
      <c r="K214" s="61" t="n">
        <f aca="false">K213+I214</f>
        <v>150408.85</v>
      </c>
      <c r="L214" s="61" t="n">
        <f aca="false">K214-I210-I209-I208-I186</f>
        <v>151456.81</v>
      </c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291</v>
      </c>
      <c r="G215" s="71" t="n">
        <v>44914</v>
      </c>
      <c r="I215" s="68" t="n">
        <v>-437.5</v>
      </c>
      <c r="K215" s="61" t="n">
        <f aca="false">K214+I215</f>
        <v>149971.35</v>
      </c>
      <c r="L215" s="61"/>
    </row>
    <row r="216" customFormat="false" ht="15" hidden="false" customHeight="false" outlineLevel="0" collapsed="false">
      <c r="A216" s="53" t="s">
        <v>15</v>
      </c>
      <c r="B216" s="53" t="s">
        <v>247</v>
      </c>
      <c r="C216" s="53" t="s">
        <v>39</v>
      </c>
      <c r="G216" s="71" t="n">
        <v>44915</v>
      </c>
      <c r="I216" s="68" t="n">
        <v>-5284.29</v>
      </c>
      <c r="K216" s="61" t="n">
        <f aca="false">K215+I216</f>
        <v>144687.06</v>
      </c>
      <c r="L216" s="61"/>
    </row>
    <row r="217" customFormat="false" ht="15" hidden="false" customHeight="false" outlineLevel="0" collapsed="false">
      <c r="A217" s="53" t="s">
        <v>15</v>
      </c>
      <c r="B217" s="53" t="s">
        <v>247</v>
      </c>
      <c r="C217" s="53" t="s">
        <v>23</v>
      </c>
      <c r="G217" s="71" t="n">
        <v>44918</v>
      </c>
      <c r="I217" s="68" t="n">
        <v>-1427.8</v>
      </c>
      <c r="K217" s="61" t="n">
        <f aca="false">K216+I217</f>
        <v>143259.26</v>
      </c>
      <c r="L217" s="61" t="n">
        <f aca="false">K217-143424.26-I186</f>
        <v>-5.82076609134674E-011</v>
      </c>
    </row>
    <row r="218" customFormat="false" ht="15" hidden="false" customHeight="false" outlineLevel="0" collapsed="false">
      <c r="A218" s="53" t="s">
        <v>15</v>
      </c>
      <c r="B218" s="53" t="n">
        <v>4708</v>
      </c>
      <c r="C218" s="53" t="s">
        <v>19</v>
      </c>
      <c r="G218" s="71" t="n">
        <v>44923</v>
      </c>
      <c r="I218" s="68" t="n">
        <v>-6792.5</v>
      </c>
      <c r="K218" s="61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35</v>
      </c>
      <c r="D219" s="1" t="s">
        <v>211</v>
      </c>
      <c r="G219" s="71" t="n">
        <v>44923</v>
      </c>
      <c r="I219" s="68" t="n">
        <v>-135</v>
      </c>
      <c r="K219" s="61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42</v>
      </c>
      <c r="D220" s="1" t="s">
        <v>212</v>
      </c>
      <c r="G220" s="71" t="n">
        <v>44923</v>
      </c>
      <c r="I220" s="68" t="n">
        <v>-210</v>
      </c>
      <c r="K220" s="61" t="n">
        <f aca="false">K219+I220</f>
        <v>136121.76</v>
      </c>
    </row>
    <row r="221" customFormat="false" ht="15" hidden="false" customHeight="false" outlineLevel="0" collapsed="false">
      <c r="G221" s="71"/>
      <c r="I221" s="68"/>
      <c r="K221" s="61" t="n">
        <f aca="false">K220+I221</f>
        <v>136121.76</v>
      </c>
    </row>
    <row r="222" customFormat="false" ht="15" hidden="false" customHeight="false" outlineLevel="0" collapsed="false">
      <c r="A222" s="53" t="s">
        <v>15</v>
      </c>
      <c r="B222" s="53" t="n">
        <v>4711</v>
      </c>
      <c r="C222" s="53" t="s">
        <v>16</v>
      </c>
      <c r="D222" s="53" t="s">
        <v>44</v>
      </c>
      <c r="E222" s="53" t="s">
        <v>18</v>
      </c>
      <c r="G222" s="71" t="n">
        <v>44923</v>
      </c>
      <c r="I222" s="68" t="n">
        <v>-500</v>
      </c>
      <c r="K222" s="61" t="n">
        <f aca="false">K221+I222</f>
        <v>135621.76</v>
      </c>
      <c r="N222" s="61"/>
    </row>
    <row r="223" customFormat="false" ht="15" hidden="false" customHeight="false" outlineLevel="0" collapsed="false">
      <c r="C223" s="1" t="s">
        <v>292</v>
      </c>
      <c r="G223" s="71"/>
      <c r="I223" s="68" t="n">
        <v>-25000</v>
      </c>
      <c r="K223" s="61" t="n">
        <f aca="false">K222+I223</f>
        <v>110621.76</v>
      </c>
      <c r="N223" s="61"/>
    </row>
    <row r="224" customFormat="false" ht="15" hidden="false" customHeight="false" outlineLevel="0" collapsed="false">
      <c r="A224" s="53" t="s">
        <v>15</v>
      </c>
      <c r="B224" s="53" t="s">
        <v>247</v>
      </c>
      <c r="C224" s="53" t="s">
        <v>25</v>
      </c>
      <c r="G224" s="71" t="n">
        <v>44925</v>
      </c>
      <c r="I224" s="68" t="n">
        <v>-4728.82</v>
      </c>
      <c r="K224" s="61" t="n">
        <f aca="false">K223+I224</f>
        <v>105892.94</v>
      </c>
      <c r="Q224" s="61"/>
    </row>
    <row r="225" customFormat="false" ht="15" hidden="false" customHeight="false" outlineLevel="0" collapsed="false">
      <c r="G225" s="71"/>
      <c r="I225" s="68"/>
      <c r="K225" s="61" t="n">
        <f aca="false">K224+I225</f>
        <v>105892.94</v>
      </c>
    </row>
    <row r="226" customFormat="false" ht="15" hidden="false" customHeight="false" outlineLevel="0" collapsed="false">
      <c r="K226" s="61" t="n">
        <f aca="false">K225+I226</f>
        <v>105892.94</v>
      </c>
    </row>
    <row r="227" customFormat="false" ht="15" hidden="false" customHeight="false" outlineLevel="0" collapsed="false">
      <c r="A227" s="53" t="s">
        <v>15</v>
      </c>
      <c r="B227" s="53" t="n">
        <v>4712</v>
      </c>
      <c r="C227" s="53" t="s">
        <v>293</v>
      </c>
      <c r="G227" s="71" t="n">
        <v>44923</v>
      </c>
      <c r="I227" s="68" t="n">
        <f aca="false">-(0.49*K226)</f>
        <v>-51887.5406</v>
      </c>
      <c r="K227" s="61" t="n">
        <f aca="false">K226+I227</f>
        <v>54005.3994</v>
      </c>
      <c r="M227" s="61" t="n">
        <f aca="false">AVERAGE(M28,M51,M67,M84,M103,M120,M140,M160,M175,M187)</f>
        <v>-24169.728</v>
      </c>
      <c r="N227" s="53" t="s">
        <v>294</v>
      </c>
    </row>
    <row r="228" customFormat="false" ht="15" hidden="false" customHeight="false" outlineLevel="0" collapsed="false">
      <c r="A228" s="53" t="s">
        <v>15</v>
      </c>
      <c r="B228" s="53" t="n">
        <v>4713</v>
      </c>
      <c r="C228" s="53" t="s">
        <v>245</v>
      </c>
      <c r="G228" s="71" t="n">
        <v>44923</v>
      </c>
      <c r="I228" s="68" t="n">
        <f aca="false">-K227</f>
        <v>-54005.3994</v>
      </c>
      <c r="K228" s="61" t="n">
        <f aca="false">K227+I228</f>
        <v>0</v>
      </c>
    </row>
    <row r="232" customFormat="false" ht="15" hidden="false" customHeight="false" outlineLevel="0" collapsed="false">
      <c r="C232" s="1" t="s">
        <v>295</v>
      </c>
      <c r="F232" s="60"/>
      <c r="G232" s="68"/>
      <c r="I232" s="68" t="n">
        <f aca="false">SUMIF(I16:I224, "&lt;0")</f>
        <v>-318817.97</v>
      </c>
      <c r="L232" s="53" t="s">
        <v>63</v>
      </c>
      <c r="M232" s="61" t="n">
        <v>472683</v>
      </c>
    </row>
    <row r="233" customFormat="false" ht="15" hidden="false" customHeight="false" outlineLevel="0" collapsed="false">
      <c r="C233" s="1" t="s">
        <v>296</v>
      </c>
      <c r="F233" s="60"/>
      <c r="G233" s="61"/>
      <c r="I233" s="61" t="n">
        <f aca="false">SUMIF(I16:I229, "&gt;0")</f>
        <v>392529.47</v>
      </c>
      <c r="L233" s="53" t="s">
        <v>65</v>
      </c>
      <c r="M233" s="61" t="n">
        <f aca="false">I233-M232</f>
        <v>-80153.53</v>
      </c>
    </row>
    <row r="234" customFormat="false" ht="15" hidden="false" customHeight="false" outlineLevel="0" collapsed="false">
      <c r="C234" s="1" t="s">
        <v>66</v>
      </c>
      <c r="I234" s="61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38" activeCellId="0" sqref="K3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33" width="12.15"/>
    <col collapsed="false" customWidth="true" hidden="false" outlineLevel="0" max="8" min="8" style="53" width="10.14"/>
    <col collapsed="false" customWidth="true" hidden="false" outlineLevel="0" max="9" min="9" style="53" width="11.43"/>
    <col collapsed="false" customWidth="true" hidden="false" outlineLevel="0" max="10" min="10" style="53" width="13.86"/>
    <col collapsed="false" customWidth="true" hidden="false" outlineLevel="0" max="11" min="11" style="53" width="17.52"/>
    <col collapsed="false" customWidth="true" hidden="false" outlineLevel="0" max="15" min="12" style="53" width="9.86"/>
  </cols>
  <sheetData>
    <row r="1" customFormat="false" ht="23.85" hidden="false" customHeight="false" outlineLevel="0" collapsed="false">
      <c r="B1" s="1" t="s">
        <v>297</v>
      </c>
      <c r="E1" s="71" t="s">
        <v>9</v>
      </c>
      <c r="F1" s="60"/>
      <c r="G1" s="61" t="s">
        <v>10</v>
      </c>
      <c r="I1" s="53" t="s">
        <v>11</v>
      </c>
      <c r="J1" s="67" t="s">
        <v>12</v>
      </c>
      <c r="K1" s="53" t="s">
        <v>65</v>
      </c>
    </row>
    <row r="2" customFormat="false" ht="15" hidden="false" customHeight="false" outlineLevel="0" collapsed="false">
      <c r="F2" s="60"/>
    </row>
    <row r="3" customFormat="false" ht="15" hidden="false" customHeight="false" outlineLevel="0" collapsed="false">
      <c r="A3" s="53" t="s">
        <v>13</v>
      </c>
      <c r="E3" s="71" t="n">
        <v>44197</v>
      </c>
      <c r="F3" s="60"/>
      <c r="I3" s="61" t="n">
        <v>22058.33</v>
      </c>
    </row>
    <row r="4" customFormat="false" ht="15" hidden="false" customHeight="false" outlineLevel="0" collapsed="false">
      <c r="A4" s="53" t="s">
        <v>14</v>
      </c>
    </row>
    <row r="5" customFormat="false" ht="15" hidden="false" customHeight="false" outlineLevel="0" collapsed="false">
      <c r="A5" s="53" t="s">
        <v>15</v>
      </c>
      <c r="B5" s="53" t="n">
        <v>4548</v>
      </c>
      <c r="C5" s="53" t="s">
        <v>176</v>
      </c>
      <c r="D5" s="53"/>
      <c r="E5" s="71" t="n">
        <v>44147</v>
      </c>
      <c r="F5" s="60"/>
      <c r="G5" s="68" t="n">
        <v>-220</v>
      </c>
      <c r="I5" s="61" t="n">
        <f aca="false">I3+G5</f>
        <v>21838.33</v>
      </c>
    </row>
    <row r="6" customFormat="false" ht="15" hidden="false" customHeight="false" outlineLevel="0" collapsed="false">
      <c r="A6" s="53" t="s">
        <v>15</v>
      </c>
      <c r="B6" s="53" t="s">
        <v>247</v>
      </c>
      <c r="C6" s="53" t="s">
        <v>298</v>
      </c>
      <c r="D6" s="53"/>
      <c r="E6" s="71" t="n">
        <v>44203</v>
      </c>
      <c r="F6" s="60"/>
      <c r="G6" s="68" t="n">
        <v>-83.94</v>
      </c>
      <c r="I6" s="61" t="n">
        <f aca="false">I5+G6</f>
        <v>21754.39</v>
      </c>
    </row>
    <row r="7" customFormat="false" ht="15" hidden="false" customHeight="false" outlineLevel="0" collapsed="false">
      <c r="A7" s="53" t="s">
        <v>15</v>
      </c>
      <c r="C7" s="53" t="s">
        <v>39</v>
      </c>
      <c r="D7" s="53"/>
      <c r="E7" s="71" t="n">
        <v>44203</v>
      </c>
      <c r="F7" s="60"/>
      <c r="G7" s="68" t="n">
        <v>-1407.85</v>
      </c>
      <c r="I7" s="61" t="n">
        <f aca="false">I6+G7</f>
        <v>20346.54</v>
      </c>
    </row>
    <row r="8" customFormat="false" ht="15" hidden="false" customHeight="false" outlineLevel="0" collapsed="false">
      <c r="A8" s="53" t="s">
        <v>15</v>
      </c>
      <c r="B8" s="53" t="n">
        <v>4558</v>
      </c>
      <c r="C8" s="53" t="s">
        <v>30</v>
      </c>
      <c r="D8" s="53" t="s">
        <v>299</v>
      </c>
      <c r="E8" s="71" t="n">
        <v>44195</v>
      </c>
      <c r="F8" s="60"/>
      <c r="G8" s="68" t="n">
        <v>-15000</v>
      </c>
      <c r="I8" s="61" t="n">
        <f aca="false">I7+G8</f>
        <v>5346.54</v>
      </c>
      <c r="K8" s="61"/>
    </row>
    <row r="9" customFormat="false" ht="15" hidden="false" customHeight="false" outlineLevel="0" collapsed="false">
      <c r="E9" s="71"/>
      <c r="F9" s="60"/>
      <c r="G9" s="68"/>
    </row>
    <row r="10" customFormat="false" ht="15" hidden="false" customHeight="false" outlineLevel="0" collapsed="false">
      <c r="E10" s="71"/>
      <c r="F10" s="60"/>
      <c r="G10" s="68"/>
    </row>
    <row r="11" customFormat="false" ht="15" hidden="false" customHeight="false" outlineLevel="0" collapsed="false">
      <c r="A11" s="53" t="s">
        <v>21</v>
      </c>
    </row>
    <row r="12" customFormat="false" ht="15" hidden="false" customHeight="false" outlineLevel="0" collapsed="false">
      <c r="A12" s="53" t="s">
        <v>15</v>
      </c>
      <c r="B12" s="53" t="s">
        <v>33</v>
      </c>
      <c r="C12" s="53"/>
      <c r="D12" s="53"/>
      <c r="E12" s="71" t="n">
        <v>44203</v>
      </c>
      <c r="G12" s="72" t="n">
        <v>15800</v>
      </c>
      <c r="I12" s="61" t="n">
        <f aca="false">I8+G12</f>
        <v>21146.54</v>
      </c>
      <c r="J12" s="61"/>
    </row>
    <row r="13" customFormat="false" ht="15" hidden="false" customHeight="false" outlineLevel="0" collapsed="false">
      <c r="A13" s="53" t="s">
        <v>15</v>
      </c>
      <c r="B13" s="53" t="n">
        <v>4559</v>
      </c>
      <c r="C13" s="53" t="s">
        <v>300</v>
      </c>
      <c r="D13" s="53"/>
      <c r="E13" s="71" t="n">
        <v>44207</v>
      </c>
      <c r="G13" s="68" t="n">
        <v>-43.96</v>
      </c>
      <c r="I13" s="61" t="n">
        <f aca="false">I12+G13</f>
        <v>21102.58</v>
      </c>
    </row>
    <row r="14" customFormat="false" ht="15" hidden="false" customHeight="false" outlineLevel="0" collapsed="false">
      <c r="A14" s="53" t="s">
        <v>15</v>
      </c>
      <c r="B14" s="53" t="n">
        <v>4560</v>
      </c>
      <c r="C14" s="53" t="s">
        <v>16</v>
      </c>
      <c r="D14" s="77" t="s">
        <v>44</v>
      </c>
      <c r="E14" s="71" t="n">
        <v>44207</v>
      </c>
      <c r="G14" s="68" t="n">
        <v>-500</v>
      </c>
      <c r="I14" s="61" t="n">
        <f aca="false">I13+G14</f>
        <v>20602.58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D15" s="53"/>
      <c r="E15" s="71" t="n">
        <v>44211</v>
      </c>
      <c r="G15" s="68" t="n">
        <v>-5681.32</v>
      </c>
      <c r="I15" s="61" t="n">
        <f aca="false">I14+G15</f>
        <v>14921.26</v>
      </c>
    </row>
    <row r="16" customFormat="false" ht="15" hidden="false" customHeight="false" outlineLevel="0" collapsed="false">
      <c r="A16" s="53" t="s">
        <v>15</v>
      </c>
      <c r="B16" s="53" t="s">
        <v>247</v>
      </c>
      <c r="C16" s="53" t="s">
        <v>23</v>
      </c>
      <c r="D16" s="53"/>
      <c r="E16" s="71" t="n">
        <v>44211</v>
      </c>
      <c r="G16" s="68" t="n">
        <v>-1706.38</v>
      </c>
      <c r="I16" s="61" t="n">
        <f aca="false">I15+G16</f>
        <v>13214.88</v>
      </c>
    </row>
    <row r="17" customFormat="false" ht="15" hidden="false" customHeight="false" outlineLevel="0" collapsed="false">
      <c r="A17" s="53" t="s">
        <v>15</v>
      </c>
      <c r="B17" s="53" t="s">
        <v>247</v>
      </c>
      <c r="C17" s="53" t="s">
        <v>301</v>
      </c>
      <c r="D17" s="53"/>
      <c r="E17" s="71" t="n">
        <v>44207</v>
      </c>
      <c r="F17" s="53" t="s">
        <v>302</v>
      </c>
      <c r="G17" s="73" t="n">
        <v>403.54</v>
      </c>
      <c r="I17" s="61" t="n">
        <f aca="false">I16+G17</f>
        <v>13618.42</v>
      </c>
    </row>
    <row r="18" customFormat="false" ht="15" hidden="false" customHeight="false" outlineLevel="0" collapsed="false">
      <c r="A18" s="53" t="s">
        <v>15</v>
      </c>
      <c r="B18" s="53" t="s">
        <v>247</v>
      </c>
      <c r="C18" s="53" t="s">
        <v>303</v>
      </c>
      <c r="D18" s="53"/>
      <c r="E18" s="71" t="n">
        <v>44208</v>
      </c>
      <c r="G18" s="68" t="n">
        <v>-95.31</v>
      </c>
      <c r="I18" s="61" t="n">
        <f aca="false">I17+G18</f>
        <v>13523.11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29</v>
      </c>
      <c r="D19" s="53"/>
      <c r="E19" s="71" t="n">
        <v>44209</v>
      </c>
      <c r="F19" s="78"/>
      <c r="G19" s="68" t="n">
        <v>-15.69</v>
      </c>
      <c r="I19" s="61" t="n">
        <f aca="false">I18+G19</f>
        <v>13507.42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29</v>
      </c>
      <c r="D20" s="53"/>
      <c r="E20" s="71" t="n">
        <v>44209</v>
      </c>
      <c r="F20" s="78"/>
      <c r="G20" s="68" t="n">
        <v>-20</v>
      </c>
      <c r="I20" s="61" t="n">
        <f aca="false">I19+G20</f>
        <v>13487.42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29</v>
      </c>
      <c r="D21" s="53"/>
      <c r="E21" s="71" t="n">
        <v>44209</v>
      </c>
      <c r="F21" s="78"/>
      <c r="G21" s="68" t="n">
        <v>-20</v>
      </c>
      <c r="I21" s="61" t="n">
        <f aca="false">I20+G21</f>
        <v>13467.42</v>
      </c>
    </row>
    <row r="22" customFormat="false" ht="15" hidden="false" customHeight="false" outlineLevel="0" collapsed="false">
      <c r="A22" s="53" t="s">
        <v>15</v>
      </c>
      <c r="B22" s="53" t="s">
        <v>247</v>
      </c>
      <c r="C22" s="53" t="s">
        <v>29</v>
      </c>
      <c r="D22" s="53"/>
      <c r="E22" s="71" t="n">
        <v>44209</v>
      </c>
      <c r="F22" s="78"/>
      <c r="G22" s="68" t="n">
        <v>-30</v>
      </c>
      <c r="I22" s="61" t="n">
        <f aca="false">I21+G22</f>
        <v>13437.42</v>
      </c>
    </row>
    <row r="23" customFormat="false" ht="15" hidden="false" customHeight="false" outlineLevel="0" collapsed="false">
      <c r="A23" s="53" t="s">
        <v>15</v>
      </c>
      <c r="B23" s="53" t="s">
        <v>247</v>
      </c>
      <c r="C23" s="53" t="s">
        <v>29</v>
      </c>
      <c r="D23" s="53"/>
      <c r="E23" s="71" t="n">
        <v>44209</v>
      </c>
      <c r="F23" s="78"/>
      <c r="G23" s="68" t="n">
        <v>-31.05</v>
      </c>
      <c r="I23" s="61" t="n">
        <f aca="false">I22+G23</f>
        <v>13406.37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29</v>
      </c>
      <c r="D24" s="53"/>
      <c r="E24" s="71" t="n">
        <v>44209</v>
      </c>
      <c r="F24" s="78"/>
      <c r="G24" s="68" t="n">
        <v>-38.98</v>
      </c>
      <c r="I24" s="61" t="n">
        <f aca="false">I23+G24</f>
        <v>13367.39</v>
      </c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29</v>
      </c>
      <c r="D25" s="53"/>
      <c r="E25" s="71" t="n">
        <v>44209</v>
      </c>
      <c r="F25" s="78"/>
      <c r="G25" s="68" t="n">
        <v>-125.7</v>
      </c>
      <c r="I25" s="61" t="n">
        <f aca="false">I24+G25</f>
        <v>13241.69</v>
      </c>
    </row>
    <row r="26" customFormat="false" ht="15" hidden="false" customHeight="false" outlineLevel="0" collapsed="false">
      <c r="A26" s="53" t="s">
        <v>15</v>
      </c>
      <c r="B26" s="53" t="s">
        <v>247</v>
      </c>
      <c r="C26" s="53" t="s">
        <v>29</v>
      </c>
      <c r="D26" s="53"/>
      <c r="E26" s="71" t="n">
        <v>44209</v>
      </c>
      <c r="F26" s="78"/>
      <c r="G26" s="68" t="n">
        <v>-263.52</v>
      </c>
      <c r="I26" s="61" t="n">
        <f aca="false">I25+G26</f>
        <v>12978.17</v>
      </c>
      <c r="J26" s="61"/>
      <c r="K26" s="61"/>
    </row>
    <row r="27" customFormat="false" ht="15" hidden="false" customHeight="false" outlineLevel="0" collapsed="false">
      <c r="A27" s="53" t="s">
        <v>15</v>
      </c>
      <c r="B27" s="53" t="s">
        <v>33</v>
      </c>
      <c r="C27" s="53"/>
      <c r="D27" s="53"/>
      <c r="E27" s="71" t="n">
        <v>44216</v>
      </c>
      <c r="G27" s="72" t="n">
        <v>24500</v>
      </c>
      <c r="I27" s="61" t="n">
        <f aca="false">I26+G27</f>
        <v>37478.17</v>
      </c>
      <c r="J27" s="61"/>
    </row>
    <row r="28" customFormat="false" ht="15" hidden="false" customHeight="false" outlineLevel="0" collapsed="false">
      <c r="A28" s="53" t="s">
        <v>15</v>
      </c>
      <c r="B28" s="53" t="n">
        <v>4555</v>
      </c>
      <c r="C28" s="53" t="s">
        <v>20</v>
      </c>
      <c r="D28" s="53" t="s">
        <v>304</v>
      </c>
      <c r="E28" s="71" t="n">
        <v>44220</v>
      </c>
      <c r="G28" s="68" t="n">
        <v>-287.54</v>
      </c>
      <c r="I28" s="61" t="n">
        <f aca="false">I27+G28</f>
        <v>37190.63</v>
      </c>
    </row>
    <row r="29" customFormat="false" ht="15" hidden="false" customHeight="false" outlineLevel="0" collapsed="false">
      <c r="A29" s="53" t="s">
        <v>15</v>
      </c>
      <c r="B29" s="53" t="n">
        <v>4556</v>
      </c>
      <c r="C29" s="53" t="s">
        <v>37</v>
      </c>
      <c r="D29" s="53"/>
      <c r="E29" s="71" t="n">
        <v>44220</v>
      </c>
      <c r="G29" s="68" t="n">
        <v>-207.31</v>
      </c>
      <c r="I29" s="61" t="n">
        <f aca="false">I28+G29</f>
        <v>36983.32</v>
      </c>
    </row>
    <row r="30" customFormat="false" ht="15" hidden="false" customHeight="false" outlineLevel="0" collapsed="false">
      <c r="A30" s="53" t="s">
        <v>15</v>
      </c>
      <c r="B30" s="53" t="s">
        <v>33</v>
      </c>
      <c r="C30" s="53" t="s">
        <v>305</v>
      </c>
      <c r="D30" s="53"/>
      <c r="E30" s="71" t="n">
        <v>44222</v>
      </c>
      <c r="G30" s="72" t="n">
        <v>39091.57</v>
      </c>
      <c r="I30" s="61" t="n">
        <f aca="false">I29+G30</f>
        <v>76074.89</v>
      </c>
    </row>
    <row r="31" customFormat="false" ht="15" hidden="false" customHeight="false" outlineLevel="0" collapsed="false">
      <c r="A31" s="53" t="s">
        <v>15</v>
      </c>
      <c r="B31" s="53" t="s">
        <v>247</v>
      </c>
      <c r="C31" s="53" t="s">
        <v>25</v>
      </c>
      <c r="D31" s="53"/>
      <c r="E31" s="71" t="n">
        <v>44222</v>
      </c>
      <c r="G31" s="68" t="n">
        <v>-5663.39</v>
      </c>
      <c r="I31" s="61" t="n">
        <f aca="false">I30+G31</f>
        <v>70411.5</v>
      </c>
    </row>
    <row r="32" customFormat="false" ht="15" hidden="false" customHeight="false" outlineLevel="0" collapsed="false">
      <c r="A32" s="53" t="s">
        <v>15</v>
      </c>
      <c r="B32" s="53" t="s">
        <v>247</v>
      </c>
      <c r="C32" s="53" t="s">
        <v>23</v>
      </c>
      <c r="D32" s="53"/>
      <c r="E32" s="71" t="n">
        <v>44222</v>
      </c>
      <c r="G32" s="68" t="n">
        <v>-1700.98</v>
      </c>
      <c r="I32" s="61" t="n">
        <f aca="false">I31+G32</f>
        <v>68710.52</v>
      </c>
    </row>
    <row r="33" customFormat="false" ht="15" hidden="false" customHeight="false" outlineLevel="0" collapsed="false">
      <c r="A33" s="53" t="s">
        <v>15</v>
      </c>
      <c r="B33" s="53" t="s">
        <v>247</v>
      </c>
      <c r="C33" s="53" t="s">
        <v>249</v>
      </c>
      <c r="D33" s="53"/>
      <c r="E33" s="71" t="n">
        <v>44222</v>
      </c>
      <c r="G33" s="68" t="n">
        <v>-711.22</v>
      </c>
      <c r="I33" s="61" t="n">
        <f aca="false">I32+G33</f>
        <v>67999.3</v>
      </c>
    </row>
    <row r="34" customFormat="false" ht="15" hidden="false" customHeight="false" outlineLevel="0" collapsed="false">
      <c r="A34" s="53" t="s">
        <v>15</v>
      </c>
      <c r="B34" s="53" t="s">
        <v>247</v>
      </c>
      <c r="C34" s="53" t="s">
        <v>306</v>
      </c>
      <c r="D34" s="53"/>
      <c r="E34" s="71" t="n">
        <v>44222</v>
      </c>
      <c r="G34" s="68" t="n">
        <v>-30.8</v>
      </c>
      <c r="I34" s="61" t="n">
        <f aca="false">I33+G34</f>
        <v>67968.5</v>
      </c>
      <c r="J34" s="61"/>
    </row>
    <row r="35" customFormat="false" ht="15" hidden="false" customHeight="false" outlineLevel="0" collapsed="false">
      <c r="A35" s="53" t="s">
        <v>15</v>
      </c>
      <c r="B35" s="53" t="n">
        <v>4563</v>
      </c>
      <c r="C35" s="53" t="s">
        <v>16</v>
      </c>
      <c r="D35" s="77" t="s">
        <v>52</v>
      </c>
      <c r="E35" s="71" t="n">
        <v>44227</v>
      </c>
      <c r="G35" s="68" t="n">
        <v>-500</v>
      </c>
      <c r="I35" s="61" t="n">
        <f aca="false">I34+G35</f>
        <v>67468.5</v>
      </c>
    </row>
    <row r="36" customFormat="false" ht="15" hidden="false" customHeight="false" outlineLevel="0" collapsed="false">
      <c r="A36" s="53" t="s">
        <v>15</v>
      </c>
      <c r="B36" s="53" t="n">
        <v>4564</v>
      </c>
      <c r="C36" s="53" t="s">
        <v>39</v>
      </c>
      <c r="D36" s="53"/>
      <c r="E36" s="71" t="n">
        <v>44227</v>
      </c>
      <c r="G36" s="68" t="n">
        <v>-778.05</v>
      </c>
      <c r="I36" s="61" t="n">
        <f aca="false">I35+G36</f>
        <v>66690.45</v>
      </c>
    </row>
    <row r="37" customFormat="false" ht="15" hidden="false" customHeight="false" outlineLevel="0" collapsed="false">
      <c r="A37" s="53" t="s">
        <v>15</v>
      </c>
      <c r="B37" s="53" t="n">
        <v>4565</v>
      </c>
      <c r="C37" s="53" t="s">
        <v>42</v>
      </c>
      <c r="D37" s="53" t="s">
        <v>307</v>
      </c>
      <c r="E37" s="71" t="n">
        <v>44227</v>
      </c>
      <c r="G37" s="68" t="n">
        <v>-350</v>
      </c>
      <c r="I37" s="61" t="n">
        <f aca="false">I36+G37</f>
        <v>66340.45</v>
      </c>
    </row>
    <row r="38" customFormat="false" ht="17.35" hidden="false" customHeight="false" outlineLevel="0" collapsed="false">
      <c r="A38" s="53" t="s">
        <v>15</v>
      </c>
      <c r="B38" s="53" t="n">
        <v>4566</v>
      </c>
      <c r="C38" s="53" t="s">
        <v>271</v>
      </c>
      <c r="D38" s="53" t="s">
        <v>308</v>
      </c>
      <c r="E38" s="71" t="n">
        <v>44227</v>
      </c>
      <c r="G38" s="68" t="n">
        <v>-204.36</v>
      </c>
      <c r="I38" s="61" t="n">
        <f aca="false">I37+G38</f>
        <v>66136.09</v>
      </c>
      <c r="K38" s="30" t="n">
        <f aca="false">SUMIF(G12:G38, "&lt;0")</f>
        <v>-19005.56</v>
      </c>
      <c r="L38" s="1" t="s">
        <v>44</v>
      </c>
    </row>
    <row r="39" customFormat="false" ht="15" hidden="false" customHeight="false" outlineLevel="0" collapsed="false">
      <c r="A39" s="53" t="s">
        <v>15</v>
      </c>
      <c r="B39" s="53" t="s">
        <v>33</v>
      </c>
      <c r="C39" s="53"/>
      <c r="D39" s="53"/>
      <c r="E39" s="71" t="n">
        <v>44229</v>
      </c>
      <c r="G39" s="72" t="n">
        <v>15986.88</v>
      </c>
      <c r="I39" s="61" t="n">
        <f aca="false">I38+G39</f>
        <v>82122.97</v>
      </c>
      <c r="J39" s="61" t="n">
        <f aca="false">I39-G38-G37-G35-G5</f>
        <v>83397.33</v>
      </c>
    </row>
    <row r="40" customFormat="false" ht="15" hidden="false" customHeight="false" outlineLevel="0" collapsed="false">
      <c r="A40" s="53" t="s">
        <v>15</v>
      </c>
      <c r="B40" s="53" t="s">
        <v>247</v>
      </c>
      <c r="C40" s="53" t="s">
        <v>29</v>
      </c>
      <c r="D40" s="53"/>
      <c r="E40" s="71" t="n">
        <v>44236</v>
      </c>
      <c r="F40" s="78"/>
      <c r="G40" s="68" t="n">
        <v>-474.94</v>
      </c>
      <c r="I40" s="61" t="n">
        <f aca="false">I39+G40</f>
        <v>81648.03</v>
      </c>
    </row>
    <row r="41" customFormat="false" ht="15" hidden="false" customHeight="false" outlineLevel="0" collapsed="false">
      <c r="A41" s="53" t="s">
        <v>15</v>
      </c>
      <c r="B41" s="53" t="s">
        <v>247</v>
      </c>
      <c r="C41" s="53" t="s">
        <v>298</v>
      </c>
      <c r="D41" s="53"/>
      <c r="E41" s="71" t="n">
        <v>44236</v>
      </c>
      <c r="G41" s="68" t="n">
        <v>-108.25</v>
      </c>
      <c r="I41" s="61" t="n">
        <f aca="false">I40+G41</f>
        <v>81539.78</v>
      </c>
      <c r="J41" s="61" t="n">
        <f aca="false">I41-G35-G5</f>
        <v>82259.78</v>
      </c>
    </row>
    <row r="42" customFormat="false" ht="15" hidden="false" customHeight="false" outlineLevel="0" collapsed="false">
      <c r="A42" s="53" t="s">
        <v>15</v>
      </c>
      <c r="B42" s="53" t="n">
        <v>4567</v>
      </c>
      <c r="C42" s="53" t="s">
        <v>20</v>
      </c>
      <c r="D42" s="53" t="s">
        <v>28</v>
      </c>
      <c r="E42" s="71" t="n">
        <v>44242</v>
      </c>
      <c r="G42" s="68" t="n">
        <v>-43.96</v>
      </c>
      <c r="I42" s="61" t="n">
        <f aca="false">I41+G42</f>
        <v>81495.82</v>
      </c>
    </row>
    <row r="43" customFormat="false" ht="15" hidden="false" customHeight="false" outlineLevel="0" collapsed="false">
      <c r="A43" s="53" t="s">
        <v>15</v>
      </c>
      <c r="B43" s="53" t="s">
        <v>247</v>
      </c>
      <c r="C43" s="53" t="s">
        <v>25</v>
      </c>
      <c r="D43" s="53"/>
      <c r="E43" s="71" t="n">
        <v>44238</v>
      </c>
      <c r="G43" s="68" t="n">
        <v>-5681.31</v>
      </c>
      <c r="I43" s="61" t="n">
        <f aca="false">I42+G43</f>
        <v>75814.51</v>
      </c>
    </row>
    <row r="44" customFormat="false" ht="15" hidden="false" customHeight="false" outlineLevel="0" collapsed="false">
      <c r="A44" s="53" t="s">
        <v>15</v>
      </c>
      <c r="B44" s="53" t="s">
        <v>247</v>
      </c>
      <c r="C44" s="53" t="s">
        <v>23</v>
      </c>
      <c r="D44" s="53"/>
      <c r="E44" s="71" t="n">
        <v>44243</v>
      </c>
      <c r="G44" s="68" t="n">
        <v>-1706.38</v>
      </c>
      <c r="I44" s="61" t="n">
        <f aca="false">I43+G44</f>
        <v>74108.13</v>
      </c>
      <c r="J44" s="61" t="n">
        <f aca="false">I44-G42-G35-G5</f>
        <v>74872.09</v>
      </c>
    </row>
    <row r="45" customFormat="false" ht="15" hidden="false" customHeight="false" outlineLevel="0" collapsed="false">
      <c r="A45" s="53" t="s">
        <v>15</v>
      </c>
      <c r="B45" s="53" t="s">
        <v>247</v>
      </c>
      <c r="C45" s="53" t="s">
        <v>25</v>
      </c>
      <c r="D45" s="53"/>
      <c r="E45" s="71" t="n">
        <v>44252</v>
      </c>
      <c r="G45" s="68" t="n">
        <v>-5497.02</v>
      </c>
      <c r="I45" s="61" t="n">
        <f aca="false">I44+G45</f>
        <v>68611.11</v>
      </c>
    </row>
    <row r="46" customFormat="false" ht="15" hidden="false" customHeight="false" outlineLevel="0" collapsed="false">
      <c r="A46" s="53" t="s">
        <v>15</v>
      </c>
      <c r="B46" s="53" t="s">
        <v>247</v>
      </c>
      <c r="C46" s="53" t="s">
        <v>23</v>
      </c>
      <c r="D46" s="53"/>
      <c r="E46" s="71" t="n">
        <v>44256</v>
      </c>
      <c r="G46" s="68" t="n">
        <v>-1641.68</v>
      </c>
      <c r="I46" s="61" t="n">
        <f aca="false">I45+G46</f>
        <v>66969.43</v>
      </c>
    </row>
    <row r="47" customFormat="false" ht="15" hidden="false" customHeight="false" outlineLevel="0" collapsed="false">
      <c r="A47" s="53" t="s">
        <v>15</v>
      </c>
      <c r="B47" s="53" t="s">
        <v>33</v>
      </c>
      <c r="C47" s="53"/>
      <c r="D47" s="53"/>
      <c r="E47" s="71" t="n">
        <v>44257</v>
      </c>
      <c r="G47" s="72" t="n">
        <v>10743</v>
      </c>
      <c r="I47" s="61" t="n">
        <f aca="false">I46+G47</f>
        <v>77712.43</v>
      </c>
    </row>
    <row r="48" customFormat="false" ht="15" hidden="false" customHeight="false" outlineLevel="0" collapsed="false">
      <c r="A48" s="53" t="s">
        <v>15</v>
      </c>
      <c r="B48" s="53" t="s">
        <v>247</v>
      </c>
      <c r="C48" s="53" t="s">
        <v>25</v>
      </c>
      <c r="D48" s="53" t="s">
        <v>309</v>
      </c>
      <c r="E48" s="71" t="n">
        <v>44257</v>
      </c>
      <c r="G48" s="68" t="n">
        <v>-532.74</v>
      </c>
      <c r="I48" s="61" t="n">
        <f aca="false">I47+G48</f>
        <v>77179.69</v>
      </c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23</v>
      </c>
      <c r="D49" s="53"/>
      <c r="E49" s="71" t="n">
        <v>44257</v>
      </c>
      <c r="G49" s="68" t="n">
        <v>-103.8</v>
      </c>
      <c r="I49" s="61" t="n">
        <f aca="false">I48+G49</f>
        <v>77075.89</v>
      </c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249</v>
      </c>
      <c r="D50" s="53"/>
      <c r="E50" s="71" t="n">
        <v>44257</v>
      </c>
      <c r="G50" s="68" t="n">
        <v>-486.62</v>
      </c>
      <c r="I50" s="61" t="n">
        <f aca="false">I49+G50</f>
        <v>76589.27</v>
      </c>
    </row>
    <row r="51" customFormat="false" ht="15" hidden="false" customHeight="false" outlineLevel="0" collapsed="false">
      <c r="A51" s="53" t="s">
        <v>15</v>
      </c>
      <c r="B51" s="53" t="n">
        <v>4568</v>
      </c>
      <c r="C51" s="53" t="s">
        <v>39</v>
      </c>
      <c r="D51" s="53"/>
      <c r="E51" s="71" t="n">
        <v>44257</v>
      </c>
      <c r="G51" s="68" t="n">
        <v>-1765.78</v>
      </c>
      <c r="I51" s="61" t="n">
        <f aca="false">I50+G51</f>
        <v>74823.49</v>
      </c>
    </row>
    <row r="52" customFormat="false" ht="15" hidden="false" customHeight="false" outlineLevel="0" collapsed="false">
      <c r="A52" s="53" t="s">
        <v>15</v>
      </c>
      <c r="B52" s="53" t="n">
        <v>4569</v>
      </c>
      <c r="C52" s="53" t="s">
        <v>16</v>
      </c>
      <c r="D52" s="77" t="s">
        <v>51</v>
      </c>
      <c r="E52" s="71" t="n">
        <v>44257</v>
      </c>
      <c r="G52" s="68" t="n">
        <v>-500</v>
      </c>
      <c r="I52" s="61" t="n">
        <f aca="false">I51+G52</f>
        <v>74323.49</v>
      </c>
    </row>
    <row r="53" customFormat="false" ht="15" hidden="false" customHeight="false" outlineLevel="0" collapsed="false">
      <c r="A53" s="53" t="s">
        <v>15</v>
      </c>
      <c r="B53" s="53" t="n">
        <v>4570</v>
      </c>
      <c r="C53" s="53" t="s">
        <v>271</v>
      </c>
      <c r="D53" s="53" t="s">
        <v>310</v>
      </c>
      <c r="E53" s="71" t="n">
        <v>44257</v>
      </c>
      <c r="G53" s="68" t="n">
        <v>-23.69</v>
      </c>
      <c r="I53" s="61" t="n">
        <f aca="false">I52+G53</f>
        <v>74299.8</v>
      </c>
    </row>
    <row r="54" customFormat="false" ht="15" hidden="false" customHeight="false" outlineLevel="0" collapsed="false">
      <c r="A54" s="53" t="s">
        <v>15</v>
      </c>
      <c r="B54" s="53" t="n">
        <v>4571</v>
      </c>
      <c r="C54" s="53" t="s">
        <v>42</v>
      </c>
      <c r="D54" s="53" t="s">
        <v>311</v>
      </c>
      <c r="E54" s="71" t="n">
        <v>44259</v>
      </c>
      <c r="G54" s="68" t="n">
        <v>-560</v>
      </c>
      <c r="I54" s="61" t="n">
        <f aca="false">I53+G54</f>
        <v>73739.8</v>
      </c>
    </row>
    <row r="55" customFormat="false" ht="15" hidden="false" customHeight="false" outlineLevel="0" collapsed="false">
      <c r="A55" s="53" t="s">
        <v>15</v>
      </c>
      <c r="B55" s="53" t="n">
        <v>4573</v>
      </c>
      <c r="C55" s="53" t="s">
        <v>35</v>
      </c>
      <c r="D55" s="53"/>
      <c r="E55" s="71" t="n">
        <v>44260</v>
      </c>
      <c r="G55" s="68" t="n">
        <v>-1440</v>
      </c>
      <c r="I55" s="61" t="n">
        <f aca="false">I54+G55</f>
        <v>72299.8</v>
      </c>
    </row>
    <row r="56" customFormat="false" ht="15" hidden="false" customHeight="false" outlineLevel="0" collapsed="false">
      <c r="A56" s="53" t="s">
        <v>15</v>
      </c>
      <c r="B56" s="53" t="n">
        <v>4574</v>
      </c>
      <c r="C56" s="53" t="s">
        <v>20</v>
      </c>
      <c r="D56" s="53"/>
      <c r="E56" s="71" t="n">
        <v>44260</v>
      </c>
      <c r="G56" s="68" t="n">
        <v>-43.96</v>
      </c>
      <c r="I56" s="61" t="n">
        <f aca="false">I55+G56</f>
        <v>72255.84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248</v>
      </c>
      <c r="D57" s="53"/>
      <c r="E57" s="71" t="n">
        <v>44263</v>
      </c>
      <c r="G57" s="68" t="n">
        <v>-114.07</v>
      </c>
      <c r="I57" s="61" t="n">
        <f aca="false">I56+G57</f>
        <v>72141.77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29</v>
      </c>
      <c r="D58" s="53"/>
      <c r="E58" s="71" t="n">
        <v>44264</v>
      </c>
      <c r="F58" s="78"/>
      <c r="G58" s="68" t="n">
        <v>-474.94</v>
      </c>
      <c r="I58" s="61" t="n">
        <f aca="false">I57+G58</f>
        <v>71666.83</v>
      </c>
      <c r="J58" s="61" t="n">
        <f aca="false">I58-G55-G52-G54-G35-G5</f>
        <v>74886.83</v>
      </c>
      <c r="K58" s="61" t="n">
        <f aca="false">74886.83-J58</f>
        <v>0</v>
      </c>
    </row>
    <row r="59" customFormat="false" ht="15" hidden="false" customHeight="false" outlineLevel="0" collapsed="false">
      <c r="A59" s="53" t="s">
        <v>15</v>
      </c>
      <c r="B59" s="53" t="s">
        <v>247</v>
      </c>
      <c r="C59" s="53" t="s">
        <v>25</v>
      </c>
      <c r="D59" s="53"/>
      <c r="E59" s="71" t="n">
        <v>44266</v>
      </c>
      <c r="G59" s="68" t="n">
        <v>-4683.88</v>
      </c>
      <c r="I59" s="61" t="n">
        <f aca="false">I58+G59</f>
        <v>66982.95</v>
      </c>
    </row>
    <row r="60" customFormat="false" ht="15" hidden="false" customHeight="false" outlineLevel="0" collapsed="false">
      <c r="A60" s="53" t="s">
        <v>15</v>
      </c>
      <c r="B60" s="53" t="s">
        <v>247</v>
      </c>
      <c r="C60" s="53" t="s">
        <v>23</v>
      </c>
      <c r="D60" s="53"/>
      <c r="E60" s="71" t="n">
        <v>44267</v>
      </c>
      <c r="G60" s="68" t="n">
        <v>-1444.76</v>
      </c>
      <c r="I60" s="61" t="n">
        <f aca="false">I59+G60</f>
        <v>65538.19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39</v>
      </c>
      <c r="D61" s="53"/>
      <c r="E61" s="71" t="n">
        <v>44278</v>
      </c>
      <c r="G61" s="68" t="n">
        <v>-1926.01</v>
      </c>
      <c r="I61" s="61" t="n">
        <f aca="false">I60+G61</f>
        <v>63612.18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25</v>
      </c>
      <c r="D62" s="53"/>
      <c r="E62" s="71" t="n">
        <v>44280</v>
      </c>
      <c r="G62" s="68" t="n">
        <v>-5369.85</v>
      </c>
      <c r="I62" s="61" t="n">
        <f aca="false">I61+G62</f>
        <v>58242.33</v>
      </c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23</v>
      </c>
      <c r="D63" s="53"/>
      <c r="E63" s="71" t="n">
        <v>44281</v>
      </c>
      <c r="G63" s="68" t="n">
        <v>-1599.22</v>
      </c>
      <c r="I63" s="61" t="n">
        <f aca="false">I62+G63</f>
        <v>56643.11</v>
      </c>
      <c r="J63" s="61" t="n">
        <f aca="false">I63-G35-G52-G5</f>
        <v>57863.11</v>
      </c>
      <c r="K63" s="61" t="n">
        <f aca="false">57384.97-J63</f>
        <v>-478.139999999985</v>
      </c>
    </row>
    <row r="64" customFormat="false" ht="15" hidden="false" customHeight="false" outlineLevel="0" collapsed="false">
      <c r="A64" s="53" t="s">
        <v>15</v>
      </c>
      <c r="B64" s="53" t="n">
        <v>4575</v>
      </c>
      <c r="C64" s="53" t="s">
        <v>312</v>
      </c>
      <c r="D64" s="53" t="s">
        <v>313</v>
      </c>
      <c r="E64" s="71" t="n">
        <v>44285</v>
      </c>
      <c r="G64" s="68" t="n">
        <v>-37.3</v>
      </c>
      <c r="I64" s="61" t="n">
        <f aca="false">I63+G64</f>
        <v>56605.81</v>
      </c>
      <c r="J64" s="61"/>
    </row>
    <row r="65" customFormat="false" ht="15" hidden="false" customHeight="false" outlineLevel="0" collapsed="false">
      <c r="A65" s="53" t="s">
        <v>15</v>
      </c>
      <c r="B65" s="53" t="n">
        <v>4576</v>
      </c>
      <c r="C65" s="53" t="s">
        <v>137</v>
      </c>
      <c r="D65" s="53" t="s">
        <v>314</v>
      </c>
      <c r="E65" s="71" t="n">
        <v>44285</v>
      </c>
      <c r="G65" s="68" t="n">
        <v>-160</v>
      </c>
      <c r="I65" s="61" t="n">
        <f aca="false">I64+G65</f>
        <v>56445.81</v>
      </c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249</v>
      </c>
      <c r="D66" s="53"/>
      <c r="E66" s="71" t="n">
        <v>44284</v>
      </c>
      <c r="G66" s="68" t="n">
        <v>-478.14</v>
      </c>
      <c r="I66" s="61" t="n">
        <f aca="false">I65+G66</f>
        <v>55967.67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248</v>
      </c>
      <c r="D67" s="53"/>
      <c r="E67" s="71" t="n">
        <v>44293</v>
      </c>
      <c r="G67" s="68" t="n">
        <v>-86.94</v>
      </c>
      <c r="I67" s="61" t="n">
        <f aca="false">I66+G67</f>
        <v>55880.73</v>
      </c>
      <c r="J67" s="61" t="n">
        <f aca="false">I67-G65-G64-G52-G35-G5</f>
        <v>57298.03</v>
      </c>
    </row>
    <row r="68" customFormat="false" ht="15" hidden="false" customHeight="false" outlineLevel="0" collapsed="false">
      <c r="A68" s="53" t="s">
        <v>15</v>
      </c>
      <c r="B68" s="53" t="s">
        <v>247</v>
      </c>
      <c r="C68" s="53" t="s">
        <v>29</v>
      </c>
      <c r="D68" s="53"/>
      <c r="E68" s="71" t="n">
        <v>44295</v>
      </c>
      <c r="F68" s="78"/>
      <c r="G68" s="68" t="n">
        <v>-474.94</v>
      </c>
      <c r="I68" s="61" t="n">
        <f aca="false">I67+G68</f>
        <v>55405.79</v>
      </c>
    </row>
    <row r="69" customFormat="false" ht="15" hidden="false" customHeight="false" outlineLevel="0" collapsed="false">
      <c r="A69" s="53" t="s">
        <v>15</v>
      </c>
      <c r="B69" s="53" t="n">
        <v>4577</v>
      </c>
      <c r="C69" s="53" t="s">
        <v>71</v>
      </c>
      <c r="D69" s="53"/>
      <c r="E69" s="71" t="n">
        <v>44292</v>
      </c>
      <c r="G69" s="68" t="n">
        <v>-1600</v>
      </c>
      <c r="I69" s="61" t="n">
        <f aca="false">I68+G69</f>
        <v>53805.79</v>
      </c>
    </row>
    <row r="70" customFormat="false" ht="15" hidden="false" customHeight="false" outlineLevel="0" collapsed="false">
      <c r="A70" s="53" t="s">
        <v>15</v>
      </c>
      <c r="B70" s="53" t="s">
        <v>33</v>
      </c>
      <c r="C70" s="53"/>
      <c r="D70" s="53"/>
      <c r="E70" s="71" t="n">
        <v>44292</v>
      </c>
      <c r="G70" s="72" t="n">
        <v>31600</v>
      </c>
      <c r="I70" s="61" t="n">
        <f aca="false">I69+G70</f>
        <v>85405.79</v>
      </c>
    </row>
    <row r="71" customFormat="false" ht="15" hidden="false" customHeight="false" outlineLevel="0" collapsed="false">
      <c r="A71" s="53" t="s">
        <v>15</v>
      </c>
      <c r="B71" s="53" t="s">
        <v>247</v>
      </c>
      <c r="C71" s="53" t="s">
        <v>250</v>
      </c>
      <c r="D71" s="53"/>
      <c r="E71" s="71" t="n">
        <v>44292</v>
      </c>
      <c r="G71" s="68" t="n">
        <v>-594</v>
      </c>
      <c r="I71" s="61" t="n">
        <f aca="false">I70+G71</f>
        <v>84811.79</v>
      </c>
    </row>
    <row r="72" customFormat="false" ht="15" hidden="false" customHeight="false" outlineLevel="0" collapsed="false">
      <c r="A72" s="53" t="s">
        <v>15</v>
      </c>
      <c r="B72" s="53" t="n">
        <v>4572</v>
      </c>
      <c r="C72" s="53" t="s">
        <v>16</v>
      </c>
      <c r="D72" s="53" t="s">
        <v>53</v>
      </c>
      <c r="E72" s="71" t="n">
        <v>44293</v>
      </c>
      <c r="G72" s="68" t="n">
        <v>-500</v>
      </c>
      <c r="I72" s="61" t="n">
        <f aca="false">I71+G72</f>
        <v>84311.79</v>
      </c>
    </row>
    <row r="73" customFormat="false" ht="15" hidden="false" customHeight="false" outlineLevel="0" collapsed="false">
      <c r="A73" s="53" t="s">
        <v>15</v>
      </c>
      <c r="B73" s="53" t="n">
        <v>4578</v>
      </c>
      <c r="C73" s="53" t="s">
        <v>300</v>
      </c>
      <c r="D73" s="53" t="s">
        <v>28</v>
      </c>
      <c r="E73" s="71" t="n">
        <v>44292</v>
      </c>
      <c r="G73" s="68" t="n">
        <v>-43.96</v>
      </c>
      <c r="I73" s="61" t="n">
        <f aca="false">I72+G73</f>
        <v>84267.83</v>
      </c>
    </row>
    <row r="74" customFormat="false" ht="15" hidden="false" customHeight="false" outlineLevel="0" collapsed="false">
      <c r="A74" s="53" t="s">
        <v>15</v>
      </c>
      <c r="B74" s="53" t="n">
        <v>4579</v>
      </c>
      <c r="C74" s="53" t="s">
        <v>315</v>
      </c>
      <c r="D74" s="53"/>
      <c r="E74" s="71" t="n">
        <v>44293</v>
      </c>
      <c r="G74" s="68" t="n">
        <v>-1195.7</v>
      </c>
      <c r="I74" s="61" t="n">
        <f aca="false">I73+G74</f>
        <v>83072.13</v>
      </c>
    </row>
    <row r="75" customFormat="false" ht="15" hidden="false" customHeight="false" outlineLevel="0" collapsed="false">
      <c r="A75" s="53" t="s">
        <v>15</v>
      </c>
      <c r="B75" s="53" t="s">
        <v>247</v>
      </c>
      <c r="C75" s="53" t="s">
        <v>25</v>
      </c>
      <c r="D75" s="53"/>
      <c r="E75" s="71" t="n">
        <v>44294</v>
      </c>
      <c r="G75" s="68" t="n">
        <v>-5369.85</v>
      </c>
      <c r="I75" s="61" t="n">
        <f aca="false">I74+G75</f>
        <v>77702.28</v>
      </c>
    </row>
    <row r="76" customFormat="false" ht="15" hidden="false" customHeight="false" outlineLevel="0" collapsed="false">
      <c r="A76" s="53" t="s">
        <v>15</v>
      </c>
      <c r="B76" s="53" t="s">
        <v>247</v>
      </c>
      <c r="C76" s="53" t="s">
        <v>23</v>
      </c>
      <c r="D76" s="53"/>
      <c r="E76" s="71" t="n">
        <v>44298</v>
      </c>
      <c r="G76" s="68" t="n">
        <v>-1599.22</v>
      </c>
      <c r="I76" s="61" t="n">
        <f aca="false">I75+G76</f>
        <v>76103.06</v>
      </c>
      <c r="J76" s="61" t="n">
        <f aca="false">I76-G72-G5-G65</f>
        <v>76983.06</v>
      </c>
      <c r="K76" s="61" t="n">
        <f aca="false">J76-76983.06</f>
        <v>0</v>
      </c>
    </row>
    <row r="77" customFormat="false" ht="15" hidden="false" customHeight="false" outlineLevel="0" collapsed="false">
      <c r="A77" s="53" t="s">
        <v>15</v>
      </c>
      <c r="B77" s="53" t="n">
        <v>4580</v>
      </c>
      <c r="C77" s="53" t="s">
        <v>126</v>
      </c>
      <c r="D77" s="53"/>
      <c r="E77" s="71" t="n">
        <v>44299</v>
      </c>
      <c r="G77" s="68" t="n">
        <v>-700</v>
      </c>
      <c r="I77" s="61" t="n">
        <f aca="false">I76+G77</f>
        <v>75403.06</v>
      </c>
    </row>
    <row r="78" customFormat="false" ht="15" hidden="false" customHeight="false" outlineLevel="0" collapsed="false">
      <c r="A78" s="53" t="s">
        <v>15</v>
      </c>
      <c r="B78" s="53" t="n">
        <v>4581</v>
      </c>
      <c r="C78" s="53" t="s">
        <v>37</v>
      </c>
      <c r="D78" s="53"/>
      <c r="E78" s="71" t="n">
        <v>44299</v>
      </c>
      <c r="G78" s="68" t="n">
        <v>-305.97</v>
      </c>
      <c r="I78" s="61" t="n">
        <f aca="false">I77+G78</f>
        <v>75097.09</v>
      </c>
    </row>
    <row r="79" customFormat="false" ht="15" hidden="false" customHeight="false" outlineLevel="0" collapsed="false">
      <c r="A79" s="53" t="s">
        <v>15</v>
      </c>
      <c r="B79" s="53" t="n">
        <v>4582</v>
      </c>
      <c r="C79" s="53" t="s">
        <v>42</v>
      </c>
      <c r="D79" s="53" t="s">
        <v>314</v>
      </c>
      <c r="E79" s="71" t="n">
        <v>44299</v>
      </c>
      <c r="G79" s="68" t="n">
        <v>-315</v>
      </c>
      <c r="I79" s="61" t="n">
        <f aca="false">I78+G79</f>
        <v>74782.09</v>
      </c>
    </row>
    <row r="80" customFormat="false" ht="15" hidden="false" customHeight="false" outlineLevel="0" collapsed="false">
      <c r="A80" s="53" t="s">
        <v>15</v>
      </c>
      <c r="B80" s="53" t="n">
        <v>4583</v>
      </c>
      <c r="C80" s="53" t="s">
        <v>35</v>
      </c>
      <c r="D80" s="53" t="s">
        <v>316</v>
      </c>
      <c r="E80" s="71" t="n">
        <v>44299</v>
      </c>
      <c r="G80" s="68" t="n">
        <v>-400</v>
      </c>
      <c r="I80" s="61" t="n">
        <f aca="false">I79+G80</f>
        <v>74382.09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249</v>
      </c>
      <c r="D81" s="53"/>
      <c r="E81" s="71" t="n">
        <v>44300</v>
      </c>
      <c r="G81" s="68" t="n">
        <v>-452.14</v>
      </c>
      <c r="I81" s="61" t="n">
        <f aca="false">I80+G81</f>
        <v>73929.95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25</v>
      </c>
      <c r="D82" s="53"/>
      <c r="E82" s="71" t="n">
        <v>44308</v>
      </c>
      <c r="G82" s="68" t="n">
        <v>-5212.96</v>
      </c>
      <c r="I82" s="61" t="n">
        <f aca="false">I81+G82</f>
        <v>68716.99</v>
      </c>
      <c r="J82" s="61" t="n">
        <f aca="false">I82-G77</f>
        <v>69416.99</v>
      </c>
    </row>
    <row r="83" customFormat="false" ht="15" hidden="false" customHeight="false" outlineLevel="0" collapsed="false">
      <c r="A83" s="53" t="s">
        <v>15</v>
      </c>
      <c r="B83" s="53" t="s">
        <v>247</v>
      </c>
      <c r="C83" s="53" t="s">
        <v>23</v>
      </c>
      <c r="D83" s="53"/>
      <c r="E83" s="71" t="n">
        <v>44312</v>
      </c>
      <c r="G83" s="68" t="n">
        <v>-1548.6</v>
      </c>
      <c r="I83" s="61" t="n">
        <f aca="false">I82+G83</f>
        <v>67168.39</v>
      </c>
    </row>
    <row r="84" customFormat="false" ht="15" hidden="false" customHeight="false" outlineLevel="0" collapsed="false">
      <c r="A84" s="53" t="s">
        <v>15</v>
      </c>
      <c r="B84" s="53" t="s">
        <v>247</v>
      </c>
      <c r="C84" s="53" t="s">
        <v>39</v>
      </c>
      <c r="D84" s="53"/>
      <c r="E84" s="71" t="n">
        <v>44313</v>
      </c>
      <c r="G84" s="68" t="n">
        <v>-1926.66</v>
      </c>
      <c r="I84" s="61" t="n">
        <f aca="false">I83+G84</f>
        <v>65241.73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248</v>
      </c>
      <c r="D85" s="53"/>
      <c r="E85" s="71" t="n">
        <v>44323</v>
      </c>
      <c r="G85" s="68" t="n">
        <v>-93.63</v>
      </c>
      <c r="I85" s="61" t="n">
        <f aca="false">I84+G85</f>
        <v>65148.1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306</v>
      </c>
      <c r="D86" s="53"/>
      <c r="E86" s="71" t="n">
        <v>44314</v>
      </c>
      <c r="G86" s="68" t="n">
        <v>-547.39</v>
      </c>
      <c r="I86" s="61" t="n">
        <f aca="false">I85+G86</f>
        <v>64600.71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25</v>
      </c>
      <c r="D87" s="53"/>
      <c r="E87" s="71" t="n">
        <v>44323</v>
      </c>
      <c r="G87" s="68" t="n">
        <v>-5524.77</v>
      </c>
      <c r="I87" s="61" t="n">
        <f aca="false">I86+G87</f>
        <v>59075.94</v>
      </c>
      <c r="J87" s="61" t="n">
        <f aca="false">I87-G85</f>
        <v>59169.57</v>
      </c>
    </row>
    <row r="88" customFormat="false" ht="15" hidden="false" customHeight="false" outlineLevel="0" collapsed="false">
      <c r="A88" s="53" t="s">
        <v>15</v>
      </c>
      <c r="B88" s="53" t="s">
        <v>247</v>
      </c>
      <c r="C88" s="53" t="s">
        <v>29</v>
      </c>
      <c r="D88" s="53"/>
      <c r="E88" s="71" t="n">
        <v>44327</v>
      </c>
      <c r="F88" s="78"/>
      <c r="G88" s="68" t="n">
        <v>-474.94</v>
      </c>
      <c r="I88" s="61" t="n">
        <f aca="false">I87+G88</f>
        <v>58601</v>
      </c>
      <c r="J88" s="61"/>
    </row>
    <row r="89" customFormat="false" ht="15" hidden="false" customHeight="false" outlineLevel="0" collapsed="false">
      <c r="A89" s="53" t="s">
        <v>15</v>
      </c>
      <c r="B89" s="53" t="s">
        <v>33</v>
      </c>
      <c r="C89" s="53"/>
      <c r="D89" s="53"/>
      <c r="E89" s="71" t="n">
        <v>44322</v>
      </c>
      <c r="G89" s="72" t="n">
        <v>7895</v>
      </c>
      <c r="I89" s="61" t="n">
        <f aca="false">I88+G89</f>
        <v>66496</v>
      </c>
    </row>
    <row r="90" customFormat="false" ht="15" hidden="false" customHeight="false" outlineLevel="0" collapsed="false">
      <c r="A90" s="53" t="s">
        <v>15</v>
      </c>
      <c r="B90" s="53" t="n">
        <v>4584</v>
      </c>
      <c r="C90" s="53" t="s">
        <v>317</v>
      </c>
      <c r="D90" s="53"/>
      <c r="E90" s="71" t="n">
        <v>44322</v>
      </c>
      <c r="G90" s="68" t="n">
        <v>-43.96</v>
      </c>
      <c r="I90" s="61" t="n">
        <f aca="false">I89+G90</f>
        <v>66452.04</v>
      </c>
    </row>
    <row r="91" customFormat="false" ht="15" hidden="false" customHeight="false" outlineLevel="0" collapsed="false">
      <c r="A91" s="53" t="s">
        <v>15</v>
      </c>
      <c r="B91" s="53" t="n">
        <v>4585</v>
      </c>
      <c r="C91" s="53" t="s">
        <v>318</v>
      </c>
      <c r="D91" s="53"/>
      <c r="E91" s="71" t="n">
        <v>44322</v>
      </c>
      <c r="G91" s="68" t="n">
        <v>-850</v>
      </c>
      <c r="I91" s="61" t="n">
        <f aca="false">I90+G91</f>
        <v>65602.04</v>
      </c>
    </row>
    <row r="92" customFormat="false" ht="15" hidden="false" customHeight="false" outlineLevel="0" collapsed="false">
      <c r="A92" s="53" t="s">
        <v>15</v>
      </c>
      <c r="B92" s="53" t="n">
        <v>4586</v>
      </c>
      <c r="C92" s="53" t="s">
        <v>319</v>
      </c>
      <c r="D92" s="53" t="s">
        <v>320</v>
      </c>
      <c r="E92" s="71" t="n">
        <v>44327</v>
      </c>
      <c r="G92" s="68" t="n">
        <v>-1000</v>
      </c>
      <c r="I92" s="61" t="n">
        <f aca="false">I91+G92</f>
        <v>64602.04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23</v>
      </c>
      <c r="D93" s="53"/>
      <c r="E93" s="71" t="n">
        <v>44326</v>
      </c>
      <c r="G93" s="68" t="n">
        <v>-1651.77</v>
      </c>
      <c r="I93" s="61" t="n">
        <f aca="false">I92+G93</f>
        <v>62950.27</v>
      </c>
    </row>
    <row r="94" customFormat="false" ht="15" hidden="false" customHeight="false" outlineLevel="0" collapsed="false">
      <c r="A94" s="53" t="s">
        <v>15</v>
      </c>
      <c r="B94" s="53" t="s">
        <v>247</v>
      </c>
      <c r="C94" s="53" t="s">
        <v>25</v>
      </c>
      <c r="D94" s="53"/>
      <c r="E94" s="71" t="n">
        <v>44337</v>
      </c>
      <c r="G94" s="68" t="n">
        <v>-5448.31</v>
      </c>
      <c r="I94" s="61" t="n">
        <f aca="false">I93+G94</f>
        <v>57501.96</v>
      </c>
    </row>
    <row r="95" customFormat="false" ht="15" hidden="false" customHeight="false" outlineLevel="0" collapsed="false">
      <c r="A95" s="53" t="s">
        <v>15</v>
      </c>
      <c r="B95" s="53" t="s">
        <v>247</v>
      </c>
      <c r="C95" s="53" t="s">
        <v>23</v>
      </c>
      <c r="D95" s="53"/>
      <c r="E95" s="71" t="n">
        <v>44340</v>
      </c>
      <c r="G95" s="68" t="n">
        <v>-1651.78</v>
      </c>
      <c r="I95" s="61" t="n">
        <f aca="false">I94+G95</f>
        <v>55850.18</v>
      </c>
    </row>
    <row r="96" customFormat="false" ht="15" hidden="false" customHeight="false" outlineLevel="0" collapsed="false">
      <c r="A96" s="53" t="s">
        <v>15</v>
      </c>
      <c r="B96" s="53" t="s">
        <v>247</v>
      </c>
      <c r="C96" s="53" t="s">
        <v>39</v>
      </c>
      <c r="D96" s="53"/>
      <c r="E96" s="71" t="n">
        <v>44340</v>
      </c>
      <c r="G96" s="68" t="n">
        <v>-1361.2</v>
      </c>
      <c r="I96" s="61" t="n">
        <f aca="false">I95+G96</f>
        <v>54488.98</v>
      </c>
    </row>
    <row r="97" customFormat="false" ht="15" hidden="false" customHeight="false" outlineLevel="0" collapsed="false">
      <c r="A97" s="53" t="s">
        <v>15</v>
      </c>
      <c r="B97" s="53" t="s">
        <v>33</v>
      </c>
      <c r="C97" s="53"/>
      <c r="D97" s="53"/>
      <c r="E97" s="71" t="n">
        <v>44335</v>
      </c>
      <c r="G97" s="72" t="n">
        <v>14592</v>
      </c>
      <c r="I97" s="61" t="n">
        <f aca="false">I96+G97</f>
        <v>69080.98</v>
      </c>
      <c r="J97" s="61" t="n">
        <f aca="false">I97-G96</f>
        <v>70442.18</v>
      </c>
    </row>
    <row r="98" customFormat="false" ht="15" hidden="false" customHeight="false" outlineLevel="0" collapsed="false">
      <c r="A98" s="53" t="s">
        <v>15</v>
      </c>
      <c r="B98" s="53" t="n">
        <v>4587</v>
      </c>
      <c r="C98" s="53" t="s">
        <v>137</v>
      </c>
      <c r="D98" s="53" t="s">
        <v>321</v>
      </c>
      <c r="E98" s="71" t="n">
        <v>44335</v>
      </c>
      <c r="G98" s="68" t="n">
        <v>-1040</v>
      </c>
      <c r="I98" s="61" t="n">
        <f aca="false">I97+G98</f>
        <v>68040.98</v>
      </c>
      <c r="J98" s="61"/>
    </row>
    <row r="99" customFormat="false" ht="15" hidden="false" customHeight="false" outlineLevel="0" collapsed="false">
      <c r="A99" s="53" t="s">
        <v>15</v>
      </c>
      <c r="B99" s="53" t="s">
        <v>247</v>
      </c>
      <c r="C99" s="53" t="s">
        <v>23</v>
      </c>
      <c r="D99" s="53"/>
      <c r="E99" s="71" t="n">
        <v>44354</v>
      </c>
      <c r="G99" s="68" t="n">
        <v>-1651.78</v>
      </c>
      <c r="I99" s="61" t="n">
        <f aca="false">I98+G99</f>
        <v>66389.2</v>
      </c>
    </row>
    <row r="100" customFormat="false" ht="15" hidden="false" customHeight="false" outlineLevel="0" collapsed="false">
      <c r="A100" s="53" t="s">
        <v>15</v>
      </c>
      <c r="B100" s="53" t="s">
        <v>247</v>
      </c>
      <c r="C100" s="53" t="s">
        <v>249</v>
      </c>
      <c r="D100" s="53"/>
      <c r="E100" s="71" t="n">
        <v>44355</v>
      </c>
      <c r="G100" s="68" t="n">
        <v>-455.78</v>
      </c>
      <c r="I100" s="61" t="n">
        <f aca="false">I99+G100</f>
        <v>65933.42</v>
      </c>
    </row>
    <row r="101" customFormat="false" ht="15" hidden="false" customHeight="false" outlineLevel="0" collapsed="false">
      <c r="A101" s="53" t="s">
        <v>15</v>
      </c>
      <c r="B101" s="53" t="s">
        <v>247</v>
      </c>
      <c r="C101" s="53" t="s">
        <v>25</v>
      </c>
      <c r="D101" s="53"/>
      <c r="E101" s="71" t="n">
        <v>44350</v>
      </c>
      <c r="G101" s="68" t="n">
        <v>-5524.77</v>
      </c>
      <c r="I101" s="61" t="n">
        <f aca="false">I100+G101</f>
        <v>60408.65</v>
      </c>
      <c r="J101" s="61"/>
    </row>
    <row r="102" customFormat="false" ht="15" hidden="false" customHeight="false" outlineLevel="0" collapsed="false">
      <c r="A102" s="53" t="s">
        <v>15</v>
      </c>
      <c r="B102" s="53" t="s">
        <v>247</v>
      </c>
      <c r="C102" s="53" t="s">
        <v>248</v>
      </c>
      <c r="D102" s="53"/>
      <c r="E102" s="71" t="n">
        <v>44352</v>
      </c>
      <c r="G102" s="68" t="n">
        <v>-112.04</v>
      </c>
      <c r="I102" s="61" t="n">
        <f aca="false">I101+G102</f>
        <v>60296.61</v>
      </c>
    </row>
    <row r="103" customFormat="false" ht="15" hidden="false" customHeight="false" outlineLevel="0" collapsed="false">
      <c r="A103" s="53" t="s">
        <v>15</v>
      </c>
      <c r="B103" s="53" t="s">
        <v>33</v>
      </c>
      <c r="C103" s="53"/>
      <c r="D103" s="53"/>
      <c r="E103" s="71" t="n">
        <v>44355</v>
      </c>
      <c r="G103" s="72" t="n">
        <v>26444</v>
      </c>
      <c r="I103" s="61" t="n">
        <f aca="false">I102+G103</f>
        <v>86740.61</v>
      </c>
    </row>
    <row r="104" customFormat="false" ht="15" hidden="false" customHeight="false" outlineLevel="0" collapsed="false">
      <c r="A104" s="53" t="s">
        <v>15</v>
      </c>
      <c r="B104" s="53" t="s">
        <v>247</v>
      </c>
      <c r="C104" s="53" t="s">
        <v>29</v>
      </c>
      <c r="D104" s="53"/>
      <c r="E104" s="71" t="n">
        <v>44356</v>
      </c>
      <c r="F104" s="78"/>
      <c r="G104" s="68" t="n">
        <v>-474.94</v>
      </c>
      <c r="I104" s="61" t="n">
        <f aca="false">I103+G104</f>
        <v>86265.67</v>
      </c>
    </row>
    <row r="105" customFormat="false" ht="15" hidden="false" customHeight="false" outlineLevel="0" collapsed="false">
      <c r="A105" s="53" t="s">
        <v>15</v>
      </c>
      <c r="B105" s="53" t="n">
        <v>4588</v>
      </c>
      <c r="C105" s="53" t="s">
        <v>317</v>
      </c>
      <c r="D105" s="53"/>
      <c r="E105" s="71" t="n">
        <v>44358</v>
      </c>
      <c r="G105" s="68" t="n">
        <v>-43.96</v>
      </c>
      <c r="I105" s="61" t="n">
        <f aca="false">I104+G105</f>
        <v>86221.71</v>
      </c>
    </row>
    <row r="106" customFormat="false" ht="15" hidden="false" customHeight="false" outlineLevel="0" collapsed="false">
      <c r="A106" s="53" t="s">
        <v>15</v>
      </c>
      <c r="B106" s="53" t="n">
        <v>4589</v>
      </c>
      <c r="C106" s="53" t="s">
        <v>119</v>
      </c>
      <c r="D106" s="53"/>
      <c r="E106" s="71" t="n">
        <v>44358</v>
      </c>
      <c r="G106" s="68" t="n">
        <v>0</v>
      </c>
      <c r="I106" s="61" t="n">
        <f aca="false">I105+G106</f>
        <v>86221.71</v>
      </c>
    </row>
    <row r="107" customFormat="false" ht="15" hidden="false" customHeight="false" outlineLevel="0" collapsed="false">
      <c r="A107" s="53" t="s">
        <v>15</v>
      </c>
      <c r="B107" s="53" t="n">
        <v>4590</v>
      </c>
      <c r="C107" s="53" t="s">
        <v>42</v>
      </c>
      <c r="D107" s="53" t="s">
        <v>322</v>
      </c>
      <c r="E107" s="71" t="n">
        <v>44358</v>
      </c>
      <c r="G107" s="68" t="n">
        <v>-2100</v>
      </c>
      <c r="I107" s="61" t="n">
        <f aca="false">I106+G107</f>
        <v>84121.71</v>
      </c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25</v>
      </c>
      <c r="D108" s="53"/>
      <c r="E108" s="71" t="n">
        <v>44364</v>
      </c>
      <c r="G108" s="68" t="n">
        <v>-5505.65</v>
      </c>
      <c r="I108" s="61" t="n">
        <f aca="false">I107+G108</f>
        <v>78616.06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23</v>
      </c>
      <c r="D109" s="53"/>
      <c r="E109" s="71" t="n">
        <v>44368</v>
      </c>
      <c r="G109" s="68" t="n">
        <v>-1644.98</v>
      </c>
      <c r="I109" s="61" t="n">
        <f aca="false">I108+G109</f>
        <v>76971.08</v>
      </c>
      <c r="J109" s="61" t="n">
        <f aca="false">I109-G107</f>
        <v>79071.08</v>
      </c>
    </row>
    <row r="110" customFormat="false" ht="15" hidden="false" customHeight="false" outlineLevel="0" collapsed="false">
      <c r="A110" s="53" t="s">
        <v>15</v>
      </c>
      <c r="B110" s="53" t="n">
        <v>4591</v>
      </c>
      <c r="C110" s="53" t="s">
        <v>323</v>
      </c>
      <c r="D110" s="53" t="s">
        <v>324</v>
      </c>
      <c r="E110" s="71" t="n">
        <v>44369</v>
      </c>
      <c r="G110" s="68" t="n">
        <v>-170</v>
      </c>
      <c r="I110" s="61" t="n">
        <f aca="false">I109+G110</f>
        <v>76801.08</v>
      </c>
    </row>
    <row r="111" customFormat="false" ht="15" hidden="false" customHeight="false" outlineLevel="0" collapsed="false">
      <c r="A111" s="53" t="s">
        <v>15</v>
      </c>
      <c r="B111" s="53" t="s">
        <v>33</v>
      </c>
      <c r="C111" s="53"/>
      <c r="D111" s="53"/>
      <c r="E111" s="71" t="n">
        <v>44372</v>
      </c>
      <c r="G111" s="73" t="n">
        <v>10949.37</v>
      </c>
      <c r="I111" s="61" t="n">
        <f aca="false">I110+G111</f>
        <v>87750.45</v>
      </c>
    </row>
    <row r="112" customFormat="false" ht="15" hidden="false" customHeight="false" outlineLevel="0" collapsed="false">
      <c r="A112" s="53" t="s">
        <v>15</v>
      </c>
      <c r="B112" s="53" t="n">
        <v>4592</v>
      </c>
      <c r="C112" s="53" t="s">
        <v>137</v>
      </c>
      <c r="D112" s="53" t="s">
        <v>325</v>
      </c>
      <c r="E112" s="71" t="n">
        <v>44372</v>
      </c>
      <c r="G112" s="68" t="n">
        <v>-120</v>
      </c>
      <c r="I112" s="61" t="n">
        <f aca="false">I111+G112</f>
        <v>87630.45</v>
      </c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39</v>
      </c>
      <c r="D113" s="53"/>
      <c r="E113" s="71" t="n">
        <v>44378</v>
      </c>
      <c r="G113" s="68" t="n">
        <v>-1795.47</v>
      </c>
      <c r="I113" s="61" t="n">
        <f aca="false">I112+G113</f>
        <v>85834.98</v>
      </c>
    </row>
    <row r="114" customFormat="false" ht="15" hidden="false" customHeight="false" outlineLevel="0" collapsed="false">
      <c r="A114" s="53" t="s">
        <v>15</v>
      </c>
      <c r="B114" s="53" t="s">
        <v>247</v>
      </c>
      <c r="C114" s="53" t="s">
        <v>25</v>
      </c>
      <c r="D114" s="53"/>
      <c r="E114" s="71" t="n">
        <v>44378</v>
      </c>
      <c r="G114" s="68" t="n">
        <v>-5532.79</v>
      </c>
      <c r="I114" s="61" t="n">
        <f aca="false">I113+G114</f>
        <v>80302.19</v>
      </c>
    </row>
    <row r="115" customFormat="false" ht="15" hidden="false" customHeight="false" outlineLevel="0" collapsed="false">
      <c r="A115" s="53" t="s">
        <v>15</v>
      </c>
      <c r="B115" s="53" t="s">
        <v>247</v>
      </c>
      <c r="C115" s="53" t="s">
        <v>23</v>
      </c>
      <c r="D115" s="53"/>
      <c r="E115" s="71" t="n">
        <v>44384</v>
      </c>
      <c r="G115" s="68" t="n">
        <v>-1654.32</v>
      </c>
      <c r="I115" s="61" t="n">
        <f aca="false">I114+G115</f>
        <v>78647.87</v>
      </c>
    </row>
    <row r="116" customFormat="false" ht="15" hidden="false" customHeight="false" outlineLevel="0" collapsed="false">
      <c r="A116" s="53" t="s">
        <v>15</v>
      </c>
      <c r="B116" s="53" t="s">
        <v>247</v>
      </c>
      <c r="C116" s="53" t="s">
        <v>249</v>
      </c>
      <c r="D116" s="53"/>
      <c r="E116" s="71" t="n">
        <v>44385</v>
      </c>
      <c r="G116" s="68" t="n">
        <v>-475.28</v>
      </c>
      <c r="I116" s="61" t="n">
        <f aca="false">I115+G116</f>
        <v>78172.59</v>
      </c>
    </row>
    <row r="117" customFormat="false" ht="15" hidden="false" customHeight="false" outlineLevel="0" collapsed="false">
      <c r="A117" s="53" t="s">
        <v>15</v>
      </c>
      <c r="B117" s="53" t="s">
        <v>247</v>
      </c>
      <c r="C117" s="53" t="s">
        <v>248</v>
      </c>
      <c r="D117" s="53"/>
      <c r="E117" s="71" t="n">
        <v>44386</v>
      </c>
      <c r="G117" s="68" t="n">
        <v>-149.95</v>
      </c>
      <c r="I117" s="61" t="n">
        <f aca="false">I116+G117</f>
        <v>78022.64</v>
      </c>
    </row>
    <row r="118" customFormat="false" ht="15" hidden="false" customHeight="false" outlineLevel="0" collapsed="false">
      <c r="A118" s="53" t="s">
        <v>15</v>
      </c>
      <c r="B118" s="53" t="s">
        <v>247</v>
      </c>
      <c r="C118" s="53" t="s">
        <v>29</v>
      </c>
      <c r="D118" s="53"/>
      <c r="E118" s="71" t="n">
        <v>44386</v>
      </c>
      <c r="F118" s="78"/>
      <c r="G118" s="68" t="n">
        <v>-474.94</v>
      </c>
      <c r="I118" s="61" t="n">
        <f aca="false">I117+G118</f>
        <v>77547.7</v>
      </c>
    </row>
    <row r="119" customFormat="false" ht="15" hidden="false" customHeight="false" outlineLevel="0" collapsed="false">
      <c r="A119" s="53" t="s">
        <v>15</v>
      </c>
      <c r="B119" s="53" t="s">
        <v>247</v>
      </c>
      <c r="C119" s="53" t="s">
        <v>250</v>
      </c>
      <c r="D119" s="53"/>
      <c r="E119" s="71" t="n">
        <v>44397</v>
      </c>
      <c r="F119" s="78"/>
      <c r="G119" s="68" t="n">
        <v>-148.5</v>
      </c>
      <c r="I119" s="61" t="n">
        <f aca="false">I118+G119</f>
        <v>77399.2</v>
      </c>
    </row>
    <row r="120" customFormat="false" ht="15" hidden="false" customHeight="false" outlineLevel="0" collapsed="false">
      <c r="A120" s="53" t="s">
        <v>15</v>
      </c>
      <c r="B120" s="53" t="n">
        <v>4593</v>
      </c>
      <c r="C120" s="53" t="s">
        <v>317</v>
      </c>
      <c r="D120" s="53"/>
      <c r="E120" s="71" t="n">
        <v>44392</v>
      </c>
      <c r="G120" s="68" t="n">
        <v>-43.96</v>
      </c>
      <c r="I120" s="61" t="n">
        <f aca="false">I119+G120</f>
        <v>77355.24</v>
      </c>
    </row>
    <row r="121" customFormat="false" ht="15" hidden="false" customHeight="false" outlineLevel="0" collapsed="false">
      <c r="A121" s="53" t="s">
        <v>15</v>
      </c>
      <c r="B121" s="53" t="s">
        <v>33</v>
      </c>
      <c r="C121" s="53"/>
      <c r="D121" s="53"/>
      <c r="E121" s="71" t="n">
        <v>44392</v>
      </c>
      <c r="G121" s="72" t="n">
        <v>44220</v>
      </c>
      <c r="I121" s="61" t="n">
        <f aca="false">I120+G121</f>
        <v>121575.24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25</v>
      </c>
      <c r="D122" s="53"/>
      <c r="E122" s="71" t="n">
        <v>44392</v>
      </c>
      <c r="G122" s="68" t="n">
        <v>-5524.38</v>
      </c>
      <c r="I122" s="61" t="n">
        <f aca="false">I121+G122</f>
        <v>116050.86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23</v>
      </c>
      <c r="D123" s="53"/>
      <c r="E123" s="71" t="n">
        <v>44396</v>
      </c>
      <c r="G123" s="68" t="n">
        <v>-1651.8</v>
      </c>
      <c r="I123" s="61" t="n">
        <f aca="false">I122+G123</f>
        <v>114399.06</v>
      </c>
    </row>
    <row r="124" customFormat="false" ht="15" hidden="false" customHeight="false" outlineLevel="0" collapsed="false">
      <c r="A124" s="53" t="s">
        <v>15</v>
      </c>
      <c r="B124" s="53" t="s">
        <v>247</v>
      </c>
      <c r="C124" s="53" t="s">
        <v>249</v>
      </c>
      <c r="D124" s="53"/>
      <c r="E124" s="71" t="n">
        <v>44398</v>
      </c>
      <c r="G124" s="68" t="n">
        <v>-478.2</v>
      </c>
      <c r="I124" s="61" t="n">
        <f aca="false">I123+G124</f>
        <v>113920.86</v>
      </c>
    </row>
    <row r="125" customFormat="false" ht="15" hidden="false" customHeight="false" outlineLevel="0" collapsed="false">
      <c r="A125" s="53" t="s">
        <v>15</v>
      </c>
      <c r="B125" s="53" t="n">
        <v>4594</v>
      </c>
      <c r="C125" s="53" t="s">
        <v>326</v>
      </c>
      <c r="D125" s="53"/>
      <c r="E125" s="71" t="n">
        <v>44400</v>
      </c>
      <c r="G125" s="68" t="n">
        <v>-1800</v>
      </c>
      <c r="I125" s="61" t="n">
        <f aca="false">I124+G125</f>
        <v>112120.86</v>
      </c>
    </row>
    <row r="126" customFormat="false" ht="15" hidden="false" customHeight="false" outlineLevel="0" collapsed="false">
      <c r="A126" s="53" t="s">
        <v>15</v>
      </c>
      <c r="B126" s="53" t="n">
        <v>4595</v>
      </c>
      <c r="C126" s="53" t="s">
        <v>35</v>
      </c>
      <c r="D126" s="53" t="s">
        <v>327</v>
      </c>
      <c r="E126" s="71" t="n">
        <v>44400</v>
      </c>
      <c r="G126" s="68" t="n">
        <v>-60.61</v>
      </c>
      <c r="I126" s="61" t="n">
        <f aca="false">I125+G126</f>
        <v>112060.25</v>
      </c>
    </row>
    <row r="127" customFormat="false" ht="15" hidden="false" customHeight="false" outlineLevel="0" collapsed="false">
      <c r="A127" s="53" t="s">
        <v>15</v>
      </c>
      <c r="B127" s="53" t="n">
        <v>4596</v>
      </c>
      <c r="C127" s="53" t="s">
        <v>71</v>
      </c>
      <c r="D127" s="53" t="s">
        <v>328</v>
      </c>
      <c r="E127" s="71" t="n">
        <v>44404</v>
      </c>
      <c r="G127" s="68" t="n">
        <v>-800</v>
      </c>
      <c r="I127" s="61" t="n">
        <f aca="false">I126+G127</f>
        <v>111260.25</v>
      </c>
    </row>
    <row r="128" customFormat="false" ht="15" hidden="false" customHeight="false" outlineLevel="0" collapsed="false">
      <c r="A128" s="53" t="s">
        <v>15</v>
      </c>
      <c r="B128" s="53" t="s">
        <v>247</v>
      </c>
      <c r="C128" s="53" t="s">
        <v>39</v>
      </c>
      <c r="D128" s="53"/>
      <c r="E128" s="71" t="n">
        <v>44407</v>
      </c>
      <c r="G128" s="68" t="n">
        <v>-4124.1</v>
      </c>
      <c r="I128" s="61" t="n">
        <f aca="false">I127+G128</f>
        <v>107136.15</v>
      </c>
    </row>
    <row r="129" customFormat="false" ht="15" hidden="false" customHeight="false" outlineLevel="0" collapsed="false">
      <c r="A129" s="53" t="s">
        <v>15</v>
      </c>
      <c r="B129" s="53" t="n">
        <v>4597</v>
      </c>
      <c r="C129" s="53" t="s">
        <v>16</v>
      </c>
      <c r="D129" s="53" t="s">
        <v>329</v>
      </c>
      <c r="E129" s="71" t="n">
        <v>44405</v>
      </c>
      <c r="G129" s="68" t="n">
        <v>-2000</v>
      </c>
      <c r="I129" s="61" t="n">
        <f aca="false">I128+G129</f>
        <v>105136.15</v>
      </c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25</v>
      </c>
      <c r="D130" s="53"/>
      <c r="E130" s="71" t="n">
        <v>44406</v>
      </c>
      <c r="G130" s="68" t="n">
        <v>-5524.77</v>
      </c>
      <c r="I130" s="61" t="n">
        <f aca="false">I129+G130</f>
        <v>99611.3799999999</v>
      </c>
    </row>
    <row r="131" customFormat="false" ht="15" hidden="false" customHeight="false" outlineLevel="0" collapsed="false">
      <c r="A131" s="53" t="s">
        <v>15</v>
      </c>
      <c r="B131" s="53" t="s">
        <v>247</v>
      </c>
      <c r="C131" s="53" t="s">
        <v>23</v>
      </c>
      <c r="D131" s="53"/>
      <c r="E131" s="71" t="n">
        <v>44403</v>
      </c>
      <c r="G131" s="68" t="n">
        <v>-501.96</v>
      </c>
      <c r="I131" s="61" t="n">
        <f aca="false">I130+G131</f>
        <v>99109.4199999999</v>
      </c>
    </row>
    <row r="132" customFormat="false" ht="15" hidden="false" customHeight="false" outlineLevel="0" collapsed="false">
      <c r="A132" s="53" t="s">
        <v>15</v>
      </c>
      <c r="B132" s="53" t="s">
        <v>247</v>
      </c>
      <c r="C132" s="53" t="s">
        <v>249</v>
      </c>
      <c r="D132" s="53"/>
      <c r="E132" s="71" t="n">
        <v>44407</v>
      </c>
      <c r="G132" s="68" t="n">
        <v>-158.42</v>
      </c>
      <c r="I132" s="61" t="n">
        <f aca="false">I131+G132</f>
        <v>98950.9999999999</v>
      </c>
    </row>
    <row r="133" customFormat="false" ht="15" hidden="false" customHeight="false" outlineLevel="0" collapsed="false">
      <c r="A133" s="53" t="s">
        <v>15</v>
      </c>
      <c r="B133" s="53" t="s">
        <v>247</v>
      </c>
      <c r="C133" s="53" t="s">
        <v>330</v>
      </c>
      <c r="D133" s="53" t="s">
        <v>331</v>
      </c>
      <c r="E133" s="71" t="n">
        <v>44407</v>
      </c>
      <c r="G133" s="68" t="n">
        <v>-17731.49</v>
      </c>
      <c r="I133" s="61" t="n">
        <f aca="false">I132+G133</f>
        <v>81219.5099999999</v>
      </c>
      <c r="J133" s="61"/>
    </row>
    <row r="134" customFormat="false" ht="15" hidden="false" customHeight="false" outlineLevel="0" collapsed="false">
      <c r="A134" s="53" t="s">
        <v>15</v>
      </c>
      <c r="B134" s="53" t="s">
        <v>247</v>
      </c>
      <c r="C134" s="53" t="s">
        <v>330</v>
      </c>
      <c r="D134" s="53" t="s">
        <v>332</v>
      </c>
      <c r="E134" s="71" t="n">
        <v>44407</v>
      </c>
      <c r="G134" s="68" t="n">
        <v>-25</v>
      </c>
      <c r="I134" s="61" t="n">
        <f aca="false">I133+G134</f>
        <v>81194.5099999999</v>
      </c>
      <c r="J134" s="61" t="n">
        <f aca="false">I134-G127-G125-G134</f>
        <v>83819.5099999999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23</v>
      </c>
      <c r="D135" s="53"/>
      <c r="E135" s="71" t="n">
        <v>44410</v>
      </c>
      <c r="G135" s="68" t="n">
        <v>-1651.78</v>
      </c>
      <c r="I135" s="61" t="n">
        <f aca="false">I134+G135</f>
        <v>79542.7299999999</v>
      </c>
      <c r="J135" s="61" t="n">
        <f aca="false">I135-G127</f>
        <v>80342.7299999999</v>
      </c>
      <c r="K135" s="61"/>
    </row>
    <row r="136" customFormat="false" ht="15" hidden="false" customHeight="false" outlineLevel="0" collapsed="false">
      <c r="A136" s="53" t="s">
        <v>15</v>
      </c>
      <c r="B136" s="53" t="s">
        <v>247</v>
      </c>
      <c r="C136" s="53" t="s">
        <v>248</v>
      </c>
      <c r="D136" s="53"/>
      <c r="E136" s="71" t="n">
        <v>44414</v>
      </c>
      <c r="G136" s="68" t="n">
        <v>-196.91</v>
      </c>
      <c r="I136" s="61" t="n">
        <f aca="false">I135+G136</f>
        <v>79345.8199999999</v>
      </c>
    </row>
    <row r="137" customFormat="false" ht="15" hidden="false" customHeight="false" outlineLevel="0" collapsed="false">
      <c r="A137" s="53" t="s">
        <v>15</v>
      </c>
      <c r="B137" s="53" t="n">
        <v>4598</v>
      </c>
      <c r="C137" s="53" t="s">
        <v>317</v>
      </c>
      <c r="D137" s="53"/>
      <c r="E137" s="71" t="n">
        <v>44418</v>
      </c>
      <c r="G137" s="68" t="n">
        <v>-44.56</v>
      </c>
      <c r="I137" s="61" t="n">
        <f aca="false">I136+G137</f>
        <v>79301.2599999999</v>
      </c>
    </row>
    <row r="138" customFormat="false" ht="15" hidden="false" customHeight="false" outlineLevel="0" collapsed="false">
      <c r="A138" s="53" t="s">
        <v>15</v>
      </c>
      <c r="B138" s="53" t="n">
        <v>4599</v>
      </c>
      <c r="C138" s="53" t="s">
        <v>333</v>
      </c>
      <c r="D138" s="53" t="s">
        <v>334</v>
      </c>
      <c r="E138" s="71" t="n">
        <v>44418</v>
      </c>
      <c r="G138" s="68" t="n">
        <v>-440</v>
      </c>
      <c r="I138" s="61" t="n">
        <f aca="false">I137+G138</f>
        <v>78861.2599999999</v>
      </c>
    </row>
    <row r="139" customFormat="false" ht="15" hidden="false" customHeight="false" outlineLevel="0" collapsed="false">
      <c r="A139" s="53" t="s">
        <v>15</v>
      </c>
      <c r="B139" s="53" t="n">
        <v>4600</v>
      </c>
      <c r="C139" s="53" t="s">
        <v>283</v>
      </c>
      <c r="D139" s="53" t="s">
        <v>335</v>
      </c>
      <c r="E139" s="71" t="n">
        <v>44418</v>
      </c>
      <c r="G139" s="68" t="n">
        <v>-100</v>
      </c>
      <c r="I139" s="61" t="n">
        <f aca="false">I138+G139</f>
        <v>78761.2599999999</v>
      </c>
    </row>
    <row r="140" customFormat="false" ht="15" hidden="false" customHeight="false" outlineLevel="0" collapsed="false">
      <c r="A140" s="53" t="s">
        <v>15</v>
      </c>
      <c r="B140" s="53" t="n">
        <v>4601</v>
      </c>
      <c r="C140" s="53" t="s">
        <v>37</v>
      </c>
      <c r="D140" s="53"/>
      <c r="E140" s="71" t="n">
        <v>44418</v>
      </c>
      <c r="G140" s="68" t="n">
        <v>-329.51</v>
      </c>
      <c r="I140" s="61" t="n">
        <f aca="false">I139+G140</f>
        <v>78431.7499999999</v>
      </c>
    </row>
    <row r="141" customFormat="false" ht="15" hidden="false" customHeight="false" outlineLevel="0" collapsed="false">
      <c r="A141" s="53" t="s">
        <v>15</v>
      </c>
      <c r="B141" s="53" t="s">
        <v>247</v>
      </c>
      <c r="C141" s="53" t="s">
        <v>29</v>
      </c>
      <c r="D141" s="53"/>
      <c r="E141" s="71" t="n">
        <v>44419</v>
      </c>
      <c r="F141" s="78"/>
      <c r="G141" s="68" t="n">
        <v>-474.94</v>
      </c>
      <c r="I141" s="61" t="n">
        <f aca="false">I140+G141</f>
        <v>77956.8099999999</v>
      </c>
    </row>
    <row r="142" customFormat="false" ht="15" hidden="false" customHeight="false" outlineLevel="0" collapsed="false">
      <c r="A142" s="53" t="s">
        <v>15</v>
      </c>
      <c r="B142" s="53" t="s">
        <v>247</v>
      </c>
      <c r="C142" s="53" t="s">
        <v>25</v>
      </c>
      <c r="D142" s="53"/>
      <c r="E142" s="71" t="n">
        <v>44421</v>
      </c>
      <c r="G142" s="68" t="n">
        <v>-5524.75</v>
      </c>
      <c r="I142" s="61" t="n">
        <f aca="false">I141+G142</f>
        <v>72432.0599999999</v>
      </c>
    </row>
    <row r="143" customFormat="false" ht="15" hidden="false" customHeight="false" outlineLevel="0" collapsed="false">
      <c r="A143" s="53" t="s">
        <v>15</v>
      </c>
      <c r="B143" s="53" t="s">
        <v>247</v>
      </c>
      <c r="C143" s="53" t="s">
        <v>23</v>
      </c>
      <c r="D143" s="53"/>
      <c r="E143" s="71" t="n">
        <v>44421</v>
      </c>
      <c r="G143" s="68" t="n">
        <v>-1651.82</v>
      </c>
      <c r="I143" s="61" t="n">
        <f aca="false">I142+G143</f>
        <v>70780.2399999999</v>
      </c>
    </row>
    <row r="144" customFormat="false" ht="15" hidden="false" customHeight="false" outlineLevel="0" collapsed="false">
      <c r="B144" s="1" t="s">
        <v>247</v>
      </c>
      <c r="C144" s="1" t="s">
        <v>249</v>
      </c>
      <c r="E144" s="71" t="n">
        <v>44421</v>
      </c>
      <c r="I144" s="61" t="n">
        <f aca="false">I143+G144</f>
        <v>70780.2399999999</v>
      </c>
    </row>
    <row r="145" customFormat="false" ht="15" hidden="false" customHeight="false" outlineLevel="0" collapsed="false">
      <c r="A145" s="53" t="s">
        <v>15</v>
      </c>
      <c r="B145" s="53" t="s">
        <v>33</v>
      </c>
      <c r="C145" s="53"/>
      <c r="D145" s="53"/>
      <c r="E145" s="71" t="n">
        <v>44419</v>
      </c>
      <c r="G145" s="72" t="n">
        <v>13880.02</v>
      </c>
      <c r="I145" s="61" t="n">
        <f aca="false">I144+G145</f>
        <v>84660.2599999999</v>
      </c>
      <c r="J145" s="61" t="n">
        <f aca="false">I145-G139</f>
        <v>84760.2599999999</v>
      </c>
    </row>
    <row r="146" customFormat="false" ht="15" hidden="false" customHeight="false" outlineLevel="0" collapsed="false">
      <c r="A146" s="53" t="s">
        <v>15</v>
      </c>
      <c r="B146" s="53" t="n">
        <v>4602</v>
      </c>
      <c r="C146" s="53" t="s">
        <v>336</v>
      </c>
      <c r="D146" s="53" t="s">
        <v>196</v>
      </c>
      <c r="E146" s="71" t="n">
        <v>44433</v>
      </c>
      <c r="G146" s="68" t="n">
        <v>-17997</v>
      </c>
      <c r="I146" s="61" t="n">
        <f aca="false">I145+G146</f>
        <v>66663.2599999999</v>
      </c>
    </row>
    <row r="147" customFormat="false" ht="15" hidden="false" customHeight="false" outlineLevel="0" collapsed="false">
      <c r="A147" s="53" t="s">
        <v>15</v>
      </c>
      <c r="B147" s="53" t="s">
        <v>247</v>
      </c>
      <c r="C147" s="53" t="s">
        <v>250</v>
      </c>
      <c r="D147" s="53"/>
      <c r="E147" s="71" t="n">
        <v>44428</v>
      </c>
      <c r="G147" s="68" t="n">
        <v>-148.5</v>
      </c>
      <c r="I147" s="61" t="n">
        <f aca="false">I146+G147</f>
        <v>66514.7599999999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25</v>
      </c>
      <c r="D148" s="53"/>
      <c r="E148" s="71" t="n">
        <v>44434</v>
      </c>
      <c r="G148" s="68" t="n">
        <v>-5524.78</v>
      </c>
      <c r="I148" s="61" t="n">
        <f aca="false">I147+G148</f>
        <v>60989.9799999999</v>
      </c>
    </row>
    <row r="149" customFormat="false" ht="15" hidden="false" customHeight="false" outlineLevel="0" collapsed="false">
      <c r="A149" s="53" t="s">
        <v>15</v>
      </c>
      <c r="B149" s="53" t="s">
        <v>247</v>
      </c>
      <c r="C149" s="53" t="s">
        <v>39</v>
      </c>
      <c r="D149" s="53"/>
      <c r="E149" s="71" t="n">
        <v>44438</v>
      </c>
      <c r="G149" s="68" t="n">
        <v>-3218.8</v>
      </c>
      <c r="I149" s="61" t="n">
        <f aca="false">I148+G149</f>
        <v>57771.1799999999</v>
      </c>
    </row>
    <row r="150" customFormat="false" ht="15" hidden="false" customHeight="false" outlineLevel="0" collapsed="false">
      <c r="A150" s="53" t="s">
        <v>15</v>
      </c>
      <c r="B150" s="53" t="n">
        <v>4604</v>
      </c>
      <c r="C150" s="53" t="s">
        <v>16</v>
      </c>
      <c r="D150" s="53" t="s">
        <v>337</v>
      </c>
      <c r="E150" s="71" t="n">
        <v>44449</v>
      </c>
      <c r="G150" s="68" t="n">
        <v>-500</v>
      </c>
      <c r="I150" s="61" t="n">
        <f aca="false">I149+G150</f>
        <v>57271.1799999999</v>
      </c>
    </row>
    <row r="151" customFormat="false" ht="15" hidden="false" customHeight="false" outlineLevel="0" collapsed="false">
      <c r="A151" s="53" t="s">
        <v>15</v>
      </c>
      <c r="B151" s="53" t="s">
        <v>247</v>
      </c>
      <c r="C151" s="53" t="s">
        <v>248</v>
      </c>
      <c r="D151" s="53"/>
      <c r="E151" s="71" t="n">
        <v>44444</v>
      </c>
      <c r="G151" s="68" t="n">
        <v>-261.8</v>
      </c>
      <c r="I151" s="61" t="n">
        <f aca="false">I150+G151</f>
        <v>57009.3799999999</v>
      </c>
      <c r="J151" s="61" t="n">
        <f aca="false">I151-G150</f>
        <v>57509.3799999999</v>
      </c>
    </row>
    <row r="152" customFormat="false" ht="15" hidden="false" customHeight="false" outlineLevel="0" collapsed="false">
      <c r="A152" s="53" t="s">
        <v>15</v>
      </c>
      <c r="B152" s="53" t="s">
        <v>247</v>
      </c>
      <c r="C152" s="53" t="s">
        <v>29</v>
      </c>
      <c r="D152" s="53"/>
      <c r="E152" s="71" t="n">
        <v>44450</v>
      </c>
      <c r="F152" s="78"/>
      <c r="G152" s="68" t="n">
        <v>-474.94</v>
      </c>
      <c r="I152" s="61" t="n">
        <f aca="false">I151+G152</f>
        <v>56534.4399999999</v>
      </c>
    </row>
    <row r="153" customFormat="false" ht="15" hidden="false" customHeight="false" outlineLevel="0" collapsed="false">
      <c r="A153" s="53" t="s">
        <v>15</v>
      </c>
      <c r="B153" s="53" t="s">
        <v>247</v>
      </c>
      <c r="C153" s="53" t="s">
        <v>25</v>
      </c>
      <c r="D153" s="53"/>
      <c r="E153" s="71" t="n">
        <v>44449</v>
      </c>
      <c r="G153" s="68" t="n">
        <v>-5486.54</v>
      </c>
      <c r="I153" s="61" t="n">
        <f aca="false">I152+G153</f>
        <v>51047.8999999999</v>
      </c>
      <c r="J153" s="61" t="n">
        <f aca="false">I153-G150</f>
        <v>51547.8999999999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23</v>
      </c>
      <c r="D154" s="53"/>
      <c r="E154" s="71" t="n">
        <v>44454</v>
      </c>
      <c r="G154" s="68" t="n">
        <v>-1638.14</v>
      </c>
      <c r="I154" s="61" t="n">
        <f aca="false">I153+G154</f>
        <v>49409.7599999999</v>
      </c>
    </row>
    <row r="155" customFormat="false" ht="15" hidden="false" customHeight="false" outlineLevel="0" collapsed="false">
      <c r="A155" s="53" t="s">
        <v>15</v>
      </c>
      <c r="B155" s="53" t="s">
        <v>247</v>
      </c>
      <c r="C155" s="53" t="s">
        <v>249</v>
      </c>
      <c r="D155" s="53"/>
      <c r="E155" s="71" t="n">
        <v>44454</v>
      </c>
      <c r="G155" s="68" t="n">
        <v>-719.36</v>
      </c>
      <c r="I155" s="61" t="n">
        <f aca="false">I154+G155</f>
        <v>48690.3999999999</v>
      </c>
    </row>
    <row r="156" customFormat="false" ht="15" hidden="false" customHeight="false" outlineLevel="0" collapsed="false">
      <c r="A156" s="53" t="s">
        <v>15</v>
      </c>
      <c r="B156" s="53" t="n">
        <v>4603</v>
      </c>
      <c r="C156" s="53" t="s">
        <v>317</v>
      </c>
      <c r="D156" s="53"/>
      <c r="E156" s="71" t="n">
        <v>44449</v>
      </c>
      <c r="G156" s="68" t="n">
        <v>-44.56</v>
      </c>
      <c r="I156" s="61" t="n">
        <f aca="false">I155+G156</f>
        <v>48645.8399999999</v>
      </c>
    </row>
    <row r="157" customFormat="false" ht="15" hidden="false" customHeight="false" outlineLevel="0" collapsed="false">
      <c r="A157" s="53" t="s">
        <v>15</v>
      </c>
      <c r="B157" s="53" t="n">
        <v>4605</v>
      </c>
      <c r="C157" s="53" t="s">
        <v>315</v>
      </c>
      <c r="D157" s="53"/>
      <c r="E157" s="71" t="n">
        <v>44449</v>
      </c>
      <c r="G157" s="68" t="n">
        <v>-217.4</v>
      </c>
      <c r="I157" s="61" t="n">
        <f aca="false">I156+G157</f>
        <v>48428.4399999999</v>
      </c>
    </row>
    <row r="158" customFormat="false" ht="15" hidden="false" customHeight="false" outlineLevel="0" collapsed="false">
      <c r="A158" s="53" t="s">
        <v>15</v>
      </c>
      <c r="B158" s="53" t="n">
        <v>4606</v>
      </c>
      <c r="C158" s="53" t="s">
        <v>35</v>
      </c>
      <c r="D158" s="53" t="s">
        <v>338</v>
      </c>
      <c r="E158" s="71" t="n">
        <v>44449</v>
      </c>
      <c r="G158" s="68" t="n">
        <v>-1240</v>
      </c>
      <c r="I158" s="61" t="n">
        <f aca="false">I157+G158</f>
        <v>47188.4399999999</v>
      </c>
    </row>
    <row r="159" customFormat="false" ht="15" hidden="false" customHeight="false" outlineLevel="0" collapsed="false">
      <c r="A159" s="53" t="s">
        <v>15</v>
      </c>
      <c r="B159" s="53" t="n">
        <v>4607</v>
      </c>
      <c r="C159" s="53" t="s">
        <v>42</v>
      </c>
      <c r="D159" s="53" t="s">
        <v>339</v>
      </c>
      <c r="E159" s="71" t="n">
        <v>44449</v>
      </c>
      <c r="G159" s="68" t="n">
        <v>-630</v>
      </c>
      <c r="I159" s="61" t="n">
        <f aca="false">I158+G159</f>
        <v>46558.4399999999</v>
      </c>
    </row>
    <row r="160" customFormat="false" ht="15" hidden="false" customHeight="false" outlineLevel="0" collapsed="false">
      <c r="A160" s="53" t="s">
        <v>15</v>
      </c>
      <c r="B160" s="53" t="s">
        <v>33</v>
      </c>
      <c r="C160" s="53"/>
      <c r="D160" s="53"/>
      <c r="E160" s="71" t="n">
        <v>44449</v>
      </c>
      <c r="G160" s="73" t="n">
        <v>6850</v>
      </c>
      <c r="I160" s="61" t="n">
        <f aca="false">I159+G160</f>
        <v>53408.4399999999</v>
      </c>
    </row>
    <row r="161" customFormat="false" ht="15" hidden="false" customHeight="false" outlineLevel="0" collapsed="false">
      <c r="A161" s="53" t="s">
        <v>15</v>
      </c>
      <c r="B161" s="53" t="s">
        <v>247</v>
      </c>
      <c r="C161" s="53" t="s">
        <v>23</v>
      </c>
      <c r="D161" s="53"/>
      <c r="E161" s="71" t="n">
        <v>44454</v>
      </c>
      <c r="G161" s="68" t="n">
        <v>-1651.76</v>
      </c>
      <c r="I161" s="61" t="n">
        <f aca="false">I160+G161</f>
        <v>51756.6799999999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250</v>
      </c>
      <c r="D162" s="53"/>
      <c r="E162" s="71" t="n">
        <v>44459</v>
      </c>
      <c r="G162" s="68" t="n">
        <v>-148.5</v>
      </c>
      <c r="I162" s="61" t="n">
        <f aca="false">I161+G162</f>
        <v>51608.1799999999</v>
      </c>
    </row>
    <row r="163" customFormat="false" ht="15" hidden="false" customHeight="false" outlineLevel="0" collapsed="false">
      <c r="A163" s="53" t="s">
        <v>15</v>
      </c>
      <c r="B163" s="53" t="n">
        <v>4608</v>
      </c>
      <c r="C163" s="53" t="s">
        <v>315</v>
      </c>
      <c r="D163" s="53"/>
      <c r="E163" s="71" t="n">
        <v>44463</v>
      </c>
      <c r="G163" s="68" t="n">
        <v>-108.7</v>
      </c>
      <c r="I163" s="61" t="n">
        <f aca="false">I162+G163</f>
        <v>51499.4799999999</v>
      </c>
    </row>
    <row r="164" customFormat="false" ht="15" hidden="false" customHeight="false" outlineLevel="0" collapsed="false">
      <c r="A164" s="53" t="s">
        <v>15</v>
      </c>
      <c r="B164" s="53" t="s">
        <v>247</v>
      </c>
      <c r="C164" s="53" t="s">
        <v>25</v>
      </c>
      <c r="D164" s="53"/>
      <c r="E164" s="71" t="n">
        <v>44463</v>
      </c>
      <c r="G164" s="68" t="n">
        <v>-5524.74</v>
      </c>
      <c r="I164" s="61" t="n">
        <f aca="false">I163+G164</f>
        <v>45974.7399999999</v>
      </c>
      <c r="J164" s="61" t="n">
        <f aca="false">I164-G163</f>
        <v>46083.4399999999</v>
      </c>
    </row>
    <row r="165" customFormat="false" ht="15" hidden="false" customHeight="false" outlineLevel="0" collapsed="false">
      <c r="A165" s="53" t="s">
        <v>15</v>
      </c>
      <c r="B165" s="53" t="s">
        <v>247</v>
      </c>
      <c r="C165" s="53" t="s">
        <v>23</v>
      </c>
      <c r="D165" s="53"/>
      <c r="E165" s="71" t="n">
        <v>44467</v>
      </c>
      <c r="G165" s="68" t="n">
        <v>-1651.84</v>
      </c>
      <c r="I165" s="61" t="n">
        <f aca="false">I164+G165</f>
        <v>44322.8999999999</v>
      </c>
    </row>
    <row r="166" customFormat="false" ht="15" hidden="false" customHeight="false" outlineLevel="0" collapsed="false">
      <c r="A166" s="53" t="s">
        <v>15</v>
      </c>
      <c r="B166" s="53" t="s">
        <v>247</v>
      </c>
      <c r="C166" s="53" t="s">
        <v>249</v>
      </c>
      <c r="D166" s="53"/>
      <c r="E166" s="71" t="n">
        <v>44467</v>
      </c>
      <c r="G166" s="68" t="n">
        <v>-479.18</v>
      </c>
      <c r="I166" s="61" t="n">
        <f aca="false">I165+G166</f>
        <v>43843.7199999999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39</v>
      </c>
      <c r="D167" s="53"/>
      <c r="E167" s="71" t="n">
        <v>44470</v>
      </c>
      <c r="G167" s="68" t="n">
        <v>-1460.19</v>
      </c>
      <c r="I167" s="61" t="n">
        <f aca="false">I166+G167</f>
        <v>42383.5299999999</v>
      </c>
      <c r="J167" s="61" t="n">
        <f aca="false">I167-G163</f>
        <v>42492.2299999999</v>
      </c>
    </row>
    <row r="168" customFormat="false" ht="15" hidden="false" customHeight="false" outlineLevel="0" collapsed="false">
      <c r="A168" s="53" t="s">
        <v>15</v>
      </c>
      <c r="B168" s="53" t="s">
        <v>247</v>
      </c>
      <c r="C168" s="53" t="s">
        <v>248</v>
      </c>
      <c r="D168" s="53"/>
      <c r="E168" s="71" t="n">
        <v>44477</v>
      </c>
      <c r="G168" s="68" t="n">
        <v>-218.39</v>
      </c>
      <c r="I168" s="61" t="n">
        <f aca="false">I167+G168</f>
        <v>42165.1399999999</v>
      </c>
    </row>
    <row r="169" customFormat="false" ht="15" hidden="false" customHeight="false" outlineLevel="0" collapsed="false">
      <c r="A169" s="53" t="s">
        <v>15</v>
      </c>
      <c r="B169" s="53" t="n">
        <v>4610</v>
      </c>
      <c r="C169" s="53" t="s">
        <v>16</v>
      </c>
      <c r="D169" s="53" t="s">
        <v>238</v>
      </c>
      <c r="E169" s="71" t="n">
        <v>44470</v>
      </c>
      <c r="G169" s="68" t="n">
        <v>-500</v>
      </c>
      <c r="I169" s="61" t="n">
        <f aca="false">I168+G169</f>
        <v>41665.1399999999</v>
      </c>
    </row>
    <row r="170" customFormat="false" ht="15" hidden="false" customHeight="false" outlineLevel="0" collapsed="false">
      <c r="A170" s="53" t="s">
        <v>15</v>
      </c>
      <c r="B170" s="53" t="n">
        <v>4609</v>
      </c>
      <c r="C170" s="53" t="s">
        <v>71</v>
      </c>
      <c r="D170" s="53" t="s">
        <v>340</v>
      </c>
      <c r="E170" s="71" t="n">
        <v>44470</v>
      </c>
      <c r="G170" s="68" t="n">
        <v>-800</v>
      </c>
      <c r="I170" s="61" t="n">
        <f aca="false">I169+G170</f>
        <v>40865.1399999999</v>
      </c>
    </row>
    <row r="171" customFormat="false" ht="15" hidden="false" customHeight="false" outlineLevel="0" collapsed="false">
      <c r="A171" s="53" t="s">
        <v>15</v>
      </c>
      <c r="B171" s="53" t="n">
        <v>4611</v>
      </c>
      <c r="C171" s="53" t="s">
        <v>42</v>
      </c>
      <c r="D171" s="53" t="s">
        <v>341</v>
      </c>
      <c r="E171" s="71" t="n">
        <v>44470</v>
      </c>
      <c r="G171" s="68" t="n">
        <v>-280</v>
      </c>
      <c r="I171" s="61" t="n">
        <f aca="false">I170+G171</f>
        <v>40585.1399999999</v>
      </c>
    </row>
    <row r="172" customFormat="false" ht="15" hidden="false" customHeight="false" outlineLevel="0" collapsed="false">
      <c r="A172" s="53" t="s">
        <v>15</v>
      </c>
      <c r="B172" s="53" t="s">
        <v>33</v>
      </c>
      <c r="C172" s="53"/>
      <c r="D172" s="53"/>
      <c r="E172" s="71" t="n">
        <v>44474</v>
      </c>
      <c r="G172" s="72" t="n">
        <v>12260</v>
      </c>
      <c r="I172" s="61" t="n">
        <f aca="false">I171+G172</f>
        <v>52845.1399999999</v>
      </c>
      <c r="J172" s="61" t="n">
        <f aca="false">I172-G171-G170-G169-G168-G163</f>
        <v>54752.2299999999</v>
      </c>
    </row>
    <row r="173" customFormat="false" ht="15" hidden="false" customHeight="false" outlineLevel="0" collapsed="false">
      <c r="A173" s="53" t="s">
        <v>15</v>
      </c>
      <c r="B173" s="53" t="n">
        <v>4612</v>
      </c>
      <c r="C173" s="53" t="s">
        <v>317</v>
      </c>
      <c r="D173" s="53"/>
      <c r="E173" s="71" t="n">
        <v>44481</v>
      </c>
      <c r="G173" s="68" t="n">
        <v>-44.56</v>
      </c>
      <c r="I173" s="61" t="n">
        <f aca="false">I172+G173</f>
        <v>52800.5799999999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25</v>
      </c>
      <c r="D174" s="53"/>
      <c r="E174" s="71" t="n">
        <v>44476</v>
      </c>
      <c r="G174" s="68" t="n">
        <v>-5677.66</v>
      </c>
      <c r="I174" s="61" t="n">
        <f aca="false">I173+G174</f>
        <v>47122.9199999999</v>
      </c>
    </row>
    <row r="175" customFormat="false" ht="15" hidden="false" customHeight="false" outlineLevel="0" collapsed="false">
      <c r="A175" s="53" t="s">
        <v>15</v>
      </c>
      <c r="B175" s="53" t="s">
        <v>247</v>
      </c>
      <c r="C175" s="53" t="s">
        <v>23</v>
      </c>
      <c r="D175" s="53"/>
      <c r="E175" s="71" t="n">
        <v>44481</v>
      </c>
      <c r="G175" s="68" t="n">
        <v>-1706.4</v>
      </c>
      <c r="I175" s="61" t="n">
        <f aca="false">I174+G175</f>
        <v>45416.5199999999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249</v>
      </c>
      <c r="D176" s="53"/>
      <c r="E176" s="71" t="n">
        <v>44483</v>
      </c>
      <c r="G176" s="68" t="n">
        <v>-477.23</v>
      </c>
      <c r="I176" s="61" t="n">
        <f aca="false">I175+G176</f>
        <v>44939.2899999999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29</v>
      </c>
      <c r="D177" s="53"/>
      <c r="E177" s="71" t="n">
        <v>44480</v>
      </c>
      <c r="F177" s="78"/>
      <c r="G177" s="68" t="n">
        <v>-474.94</v>
      </c>
      <c r="I177" s="61" t="n">
        <f aca="false">I176+G177</f>
        <v>44464.3499999999</v>
      </c>
      <c r="J177" s="61" t="n">
        <f aca="false">I177-G173</f>
        <v>44508.9099999999</v>
      </c>
    </row>
    <row r="178" customFormat="false" ht="15" hidden="false" customHeight="false" outlineLevel="0" collapsed="false">
      <c r="A178" s="53" t="s">
        <v>15</v>
      </c>
      <c r="B178" s="53" t="s">
        <v>247</v>
      </c>
      <c r="C178" s="53" t="s">
        <v>250</v>
      </c>
      <c r="D178" s="53"/>
      <c r="E178" s="71" t="n">
        <v>44489</v>
      </c>
      <c r="F178" s="78"/>
      <c r="G178" s="68" t="n">
        <v>-148.5</v>
      </c>
      <c r="I178" s="61" t="n">
        <f aca="false">I177+G178</f>
        <v>44315.8499999999</v>
      </c>
    </row>
    <row r="179" customFormat="false" ht="15" hidden="false" customHeight="false" outlineLevel="0" collapsed="false">
      <c r="A179" s="53" t="s">
        <v>15</v>
      </c>
      <c r="B179" s="53" t="s">
        <v>33</v>
      </c>
      <c r="C179" s="53"/>
      <c r="D179" s="53"/>
      <c r="E179" s="71" t="n">
        <v>44491</v>
      </c>
      <c r="G179" s="73" t="n">
        <v>24484</v>
      </c>
      <c r="I179" s="61" t="n">
        <f aca="false">I178+G179</f>
        <v>68799.8499999999</v>
      </c>
    </row>
    <row r="180" customFormat="false" ht="15" hidden="false" customHeight="false" outlineLevel="0" collapsed="false">
      <c r="A180" s="53" t="s">
        <v>15</v>
      </c>
      <c r="B180" s="53" t="s">
        <v>247</v>
      </c>
      <c r="C180" s="53" t="s">
        <v>25</v>
      </c>
      <c r="D180" s="53"/>
      <c r="E180" s="71" t="n">
        <v>44491</v>
      </c>
      <c r="G180" s="68" t="n">
        <v>-5677.68</v>
      </c>
      <c r="I180" s="61" t="n">
        <f aca="false">I179+G180</f>
        <v>63122.1699999999</v>
      </c>
      <c r="J180" s="61" t="n">
        <f aca="false">I180-G179</f>
        <v>38638.1699999999</v>
      </c>
    </row>
    <row r="181" customFormat="false" ht="15" hidden="false" customHeight="false" outlineLevel="0" collapsed="false">
      <c r="A181" s="53" t="s">
        <v>15</v>
      </c>
      <c r="B181" s="53" t="s">
        <v>247</v>
      </c>
      <c r="C181" s="53" t="s">
        <v>23</v>
      </c>
      <c r="D181" s="53"/>
      <c r="E181" s="71" t="n">
        <v>44494</v>
      </c>
      <c r="G181" s="68" t="n">
        <v>-1706.36</v>
      </c>
      <c r="I181" s="61" t="n">
        <f aca="false">I180+G181</f>
        <v>61415.8099999999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249</v>
      </c>
      <c r="D182" s="53"/>
      <c r="E182" s="71" t="n">
        <v>44496</v>
      </c>
      <c r="G182" s="68" t="n">
        <v>-60.64</v>
      </c>
      <c r="I182" s="61" t="n">
        <f aca="false">I181+G182</f>
        <v>61355.1699999999</v>
      </c>
    </row>
    <row r="183" customFormat="false" ht="15" hidden="false" customHeight="false" outlineLevel="0" collapsed="false">
      <c r="A183" s="53" t="s">
        <v>15</v>
      </c>
      <c r="B183" s="53" t="n">
        <v>4613</v>
      </c>
      <c r="C183" s="53" t="s">
        <v>287</v>
      </c>
      <c r="D183" s="53"/>
      <c r="E183" s="71" t="n">
        <v>44497</v>
      </c>
      <c r="G183" s="68" t="n">
        <v>-550</v>
      </c>
      <c r="I183" s="61" t="n">
        <f aca="false">I182+G183</f>
        <v>60805.1699999999</v>
      </c>
    </row>
    <row r="184" customFormat="false" ht="15" hidden="false" customHeight="false" outlineLevel="0" collapsed="false">
      <c r="A184" s="53" t="s">
        <v>15</v>
      </c>
      <c r="B184" s="53" t="n">
        <v>4614</v>
      </c>
      <c r="C184" s="53" t="s">
        <v>16</v>
      </c>
      <c r="D184" s="53" t="s">
        <v>286</v>
      </c>
      <c r="E184" s="71" t="n">
        <v>44497</v>
      </c>
      <c r="G184" s="68" t="n">
        <v>-500</v>
      </c>
      <c r="I184" s="61" t="n">
        <f aca="false">I183+G184</f>
        <v>60305.1699999999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39</v>
      </c>
      <c r="D185" s="53"/>
      <c r="E185" s="71" t="n">
        <v>44498</v>
      </c>
      <c r="G185" s="68" t="n">
        <v>-1649.12</v>
      </c>
      <c r="I185" s="61" t="n">
        <f aca="false">I184+G185</f>
        <v>58656.0499999999</v>
      </c>
    </row>
    <row r="186" customFormat="false" ht="15" hidden="false" customHeight="false" outlineLevel="0" collapsed="false">
      <c r="A186" s="53" t="s">
        <v>15</v>
      </c>
      <c r="B186" s="53" t="n">
        <v>4615</v>
      </c>
      <c r="C186" s="53" t="s">
        <v>315</v>
      </c>
      <c r="D186" s="53"/>
      <c r="E186" s="71" t="n">
        <v>44497</v>
      </c>
      <c r="G186" s="68" t="n">
        <v>-108.7</v>
      </c>
      <c r="I186" s="61" t="n">
        <f aca="false">I185+G186</f>
        <v>58547.3499999999</v>
      </c>
    </row>
    <row r="187" customFormat="false" ht="15" hidden="false" customHeight="false" outlineLevel="0" collapsed="false">
      <c r="A187" s="53" t="s">
        <v>15</v>
      </c>
      <c r="B187" s="53" t="n">
        <v>4616</v>
      </c>
      <c r="C187" s="53" t="s">
        <v>35</v>
      </c>
      <c r="D187" s="53" t="s">
        <v>342</v>
      </c>
      <c r="E187" s="71" t="n">
        <v>44497</v>
      </c>
      <c r="G187" s="68" t="n">
        <v>-760</v>
      </c>
      <c r="I187" s="61" t="n">
        <f aca="false">I186+G187</f>
        <v>57787.3499999999</v>
      </c>
      <c r="J187" s="61" t="n">
        <f aca="false">I187-G186-G184-G183</f>
        <v>58946.0499999999</v>
      </c>
    </row>
    <row r="188" customFormat="false" ht="15" hidden="false" customHeight="false" outlineLevel="0" collapsed="false">
      <c r="A188" s="53" t="s">
        <v>15</v>
      </c>
      <c r="B188" s="53" t="n">
        <v>4617</v>
      </c>
      <c r="C188" s="53" t="s">
        <v>35</v>
      </c>
      <c r="D188" s="53" t="s">
        <v>343</v>
      </c>
      <c r="E188" s="71" t="n">
        <v>44503</v>
      </c>
      <c r="G188" s="68" t="n">
        <f aca="false">-(280+80)</f>
        <v>-360</v>
      </c>
      <c r="I188" s="61" t="n">
        <f aca="false">I187+G188</f>
        <v>57427.3499999999</v>
      </c>
      <c r="J188" s="61"/>
    </row>
    <row r="189" customFormat="false" ht="15" hidden="false" customHeight="false" outlineLevel="0" collapsed="false">
      <c r="A189" s="53" t="s">
        <v>15</v>
      </c>
      <c r="B189" s="53" t="n">
        <v>4618</v>
      </c>
      <c r="C189" s="53" t="s">
        <v>317</v>
      </c>
      <c r="D189" s="53"/>
      <c r="E189" s="71" t="n">
        <v>44503</v>
      </c>
      <c r="G189" s="68" t="n">
        <v>-44.56</v>
      </c>
      <c r="I189" s="61" t="n">
        <f aca="false">I188+G189</f>
        <v>57382.7899999999</v>
      </c>
      <c r="J189" s="61"/>
    </row>
    <row r="190" customFormat="false" ht="15" hidden="false" customHeight="false" outlineLevel="0" collapsed="false">
      <c r="A190" s="53" t="s">
        <v>15</v>
      </c>
      <c r="B190" s="53" t="n">
        <v>4619</v>
      </c>
      <c r="C190" s="53" t="s">
        <v>176</v>
      </c>
      <c r="D190" s="53"/>
      <c r="E190" s="71" t="n">
        <v>44503</v>
      </c>
      <c r="G190" s="68" t="n">
        <f aca="false">-11*15</f>
        <v>-165</v>
      </c>
      <c r="I190" s="61" t="n">
        <f aca="false">I189+G190</f>
        <v>57217.7899999999</v>
      </c>
      <c r="J190" s="61"/>
    </row>
    <row r="191" customFormat="false" ht="15" hidden="false" customHeight="false" outlineLevel="0" collapsed="false">
      <c r="A191" s="53" t="s">
        <v>15</v>
      </c>
      <c r="B191" s="53" t="s">
        <v>33</v>
      </c>
      <c r="C191" s="53"/>
      <c r="D191" s="53"/>
      <c r="E191" s="71" t="n">
        <v>44503</v>
      </c>
      <c r="G191" s="73" t="n">
        <v>16232.5</v>
      </c>
      <c r="I191" s="61" t="n">
        <f aca="false">I190+G191</f>
        <v>73450.2899999999</v>
      </c>
    </row>
    <row r="192" customFormat="false" ht="15" hidden="false" customHeight="false" outlineLevel="0" collapsed="false">
      <c r="A192" s="53" t="s">
        <v>15</v>
      </c>
      <c r="B192" s="53" t="s">
        <v>247</v>
      </c>
      <c r="C192" s="53" t="s">
        <v>25</v>
      </c>
      <c r="D192" s="53"/>
      <c r="E192" s="71" t="n">
        <v>44505</v>
      </c>
      <c r="G192" s="68" t="n">
        <v>-5677.66</v>
      </c>
      <c r="I192" s="61" t="n">
        <f aca="false">I191+G192</f>
        <v>67772.6299999999</v>
      </c>
    </row>
    <row r="193" customFormat="false" ht="15" hidden="false" customHeight="false" outlineLevel="0" collapsed="false">
      <c r="A193" s="53" t="s">
        <v>15</v>
      </c>
      <c r="B193" s="53" t="s">
        <v>247</v>
      </c>
      <c r="C193" s="53" t="s">
        <v>23</v>
      </c>
      <c r="D193" s="53"/>
      <c r="E193" s="71" t="n">
        <v>44509</v>
      </c>
      <c r="G193" s="68" t="n">
        <v>-1706.4</v>
      </c>
      <c r="I193" s="61" t="n">
        <f aca="false">I192+G193</f>
        <v>66066.2299999999</v>
      </c>
    </row>
    <row r="194" customFormat="false" ht="15" hidden="false" customHeight="false" outlineLevel="0" collapsed="false">
      <c r="A194" s="53" t="s">
        <v>15</v>
      </c>
      <c r="B194" s="53" t="s">
        <v>247</v>
      </c>
      <c r="C194" s="53" t="s">
        <v>248</v>
      </c>
      <c r="D194" s="53"/>
      <c r="E194" s="71" t="n">
        <v>44506</v>
      </c>
      <c r="G194" s="68" t="n">
        <v>-222.94</v>
      </c>
      <c r="I194" s="61" t="n">
        <f aca="false">I193+G194</f>
        <v>65843.2899999999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241</v>
      </c>
      <c r="D195" s="53"/>
      <c r="E195" s="71" t="n">
        <v>44516</v>
      </c>
      <c r="G195" s="68" t="n">
        <v>-150</v>
      </c>
      <c r="I195" s="61" t="n">
        <f aca="false">I194+G195</f>
        <v>65693.2899999999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29</v>
      </c>
      <c r="D196" s="53"/>
      <c r="E196" s="71" t="n">
        <v>44511</v>
      </c>
      <c r="G196" s="68" t="n">
        <v>-474.94</v>
      </c>
      <c r="I196" s="61" t="n">
        <f aca="false">I195+G196</f>
        <v>65218.3499999999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25</v>
      </c>
      <c r="D197" s="53"/>
      <c r="E197" s="71" t="n">
        <v>44519</v>
      </c>
      <c r="G197" s="68" t="n">
        <v>-5677.66</v>
      </c>
      <c r="I197" s="61" t="n">
        <f aca="false">I196+G197</f>
        <v>59540.6899999999</v>
      </c>
      <c r="J197" s="61" t="n">
        <f aca="false">I197-G190-G183</f>
        <v>60255.6899999999</v>
      </c>
    </row>
    <row r="198" customFormat="false" ht="15" hidden="false" customHeight="false" outlineLevel="0" collapsed="false">
      <c r="A198" s="53" t="s">
        <v>15</v>
      </c>
      <c r="B198" s="53" t="s">
        <v>247</v>
      </c>
      <c r="C198" s="53" t="s">
        <v>23</v>
      </c>
      <c r="D198" s="53"/>
      <c r="E198" s="71" t="n">
        <v>44524</v>
      </c>
      <c r="G198" s="68" t="n">
        <v>-1706.4</v>
      </c>
      <c r="I198" s="61" t="n">
        <f aca="false">I197+G198</f>
        <v>57834.2899999999</v>
      </c>
    </row>
    <row r="199" customFormat="false" ht="15" hidden="false" customHeight="false" outlineLevel="0" collapsed="false">
      <c r="A199" s="53" t="s">
        <v>15</v>
      </c>
      <c r="B199" s="53" t="s">
        <v>247</v>
      </c>
      <c r="C199" s="53" t="s">
        <v>249</v>
      </c>
      <c r="D199" s="53"/>
      <c r="E199" s="71" t="n">
        <v>44526</v>
      </c>
      <c r="G199" s="68" t="n">
        <v>-494.78</v>
      </c>
      <c r="I199" s="61" t="n">
        <f aca="false">I198+G199</f>
        <v>57339.5099999999</v>
      </c>
    </row>
    <row r="200" customFormat="false" ht="15" hidden="false" customHeight="false" outlineLevel="0" collapsed="false">
      <c r="A200" s="53" t="s">
        <v>15</v>
      </c>
      <c r="B200" s="53" t="n">
        <v>4620</v>
      </c>
      <c r="C200" s="53" t="s">
        <v>206</v>
      </c>
      <c r="D200" s="53"/>
      <c r="E200" s="71" t="n">
        <v>44519</v>
      </c>
      <c r="G200" s="68" t="n">
        <v>-54.88</v>
      </c>
      <c r="I200" s="61" t="n">
        <f aca="false">I199+G200</f>
        <v>57284.6299999999</v>
      </c>
    </row>
    <row r="201" customFormat="false" ht="15" hidden="false" customHeight="false" outlineLevel="0" collapsed="false">
      <c r="A201" s="53" t="s">
        <v>15</v>
      </c>
      <c r="B201" s="53" t="n">
        <v>4621</v>
      </c>
      <c r="C201" s="53" t="s">
        <v>42</v>
      </c>
      <c r="D201" s="53" t="s">
        <v>344</v>
      </c>
      <c r="E201" s="71" t="n">
        <v>44519</v>
      </c>
      <c r="G201" s="68" t="n">
        <v>-385</v>
      </c>
      <c r="I201" s="61" t="n">
        <f aca="false">I200+G201</f>
        <v>56899.6299999999</v>
      </c>
    </row>
    <row r="202" customFormat="false" ht="15" hidden="false" customHeight="false" outlineLevel="0" collapsed="false">
      <c r="A202" s="53" t="s">
        <v>15</v>
      </c>
      <c r="B202" s="53" t="s">
        <v>33</v>
      </c>
      <c r="C202" s="53"/>
      <c r="D202" s="53"/>
      <c r="E202" s="71" t="n">
        <v>44524</v>
      </c>
      <c r="G202" s="73" t="n">
        <v>24552</v>
      </c>
      <c r="I202" s="61" t="n">
        <f aca="false">I201+G202</f>
        <v>81451.6299999999</v>
      </c>
      <c r="J202" s="61"/>
      <c r="K202" s="61"/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250</v>
      </c>
      <c r="D203" s="53"/>
      <c r="E203" s="71" t="n">
        <v>44520</v>
      </c>
      <c r="G203" s="68" t="n">
        <v>-148.5</v>
      </c>
      <c r="I203" s="61" t="n">
        <f aca="false">I202+G203</f>
        <v>81303.1299999999</v>
      </c>
      <c r="J203" s="61" t="n">
        <f aca="false">I203-G190-G183</f>
        <v>82018.1299999999</v>
      </c>
    </row>
    <row r="204" customFormat="false" ht="15" hidden="false" customHeight="false" outlineLevel="0" collapsed="false">
      <c r="A204" s="53" t="s">
        <v>15</v>
      </c>
      <c r="B204" s="53" t="n">
        <v>4622</v>
      </c>
      <c r="C204" s="53" t="s">
        <v>16</v>
      </c>
      <c r="D204" s="53" t="s">
        <v>345</v>
      </c>
      <c r="E204" s="71" t="n">
        <v>44530</v>
      </c>
      <c r="G204" s="68" t="n">
        <v>-500</v>
      </c>
      <c r="I204" s="61" t="n">
        <f aca="false">I203+G204</f>
        <v>80803.1299999999</v>
      </c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39</v>
      </c>
      <c r="D205" s="53"/>
      <c r="E205" s="71" t="n">
        <v>44531</v>
      </c>
      <c r="G205" s="68" t="n">
        <v>-2473.11</v>
      </c>
      <c r="I205" s="61" t="n">
        <f aca="false">I204+G205</f>
        <v>78330.0199999999</v>
      </c>
    </row>
    <row r="206" customFormat="false" ht="15" hidden="false" customHeight="false" outlineLevel="0" collapsed="false">
      <c r="A206" s="53" t="s">
        <v>15</v>
      </c>
      <c r="B206" s="53" t="s">
        <v>247</v>
      </c>
      <c r="C206" s="53" t="s">
        <v>25</v>
      </c>
      <c r="D206" s="53"/>
      <c r="E206" s="71" t="n">
        <v>44532</v>
      </c>
      <c r="G206" s="68" t="n">
        <v>-5677.66</v>
      </c>
      <c r="I206" s="61" t="n">
        <f aca="false">I205+G206</f>
        <v>72652.3599999999</v>
      </c>
    </row>
    <row r="207" customFormat="false" ht="15" hidden="false" customHeight="false" outlineLevel="0" collapsed="false">
      <c r="A207" s="53" t="s">
        <v>15</v>
      </c>
      <c r="B207" s="53" t="s">
        <v>247</v>
      </c>
      <c r="C207" s="53" t="s">
        <v>248</v>
      </c>
      <c r="D207" s="53"/>
      <c r="E207" s="71" t="n">
        <v>44536</v>
      </c>
      <c r="G207" s="68" t="n">
        <v>-179.84</v>
      </c>
      <c r="I207" s="61" t="n">
        <f aca="false">I206+G207</f>
        <v>72472.5199999999</v>
      </c>
    </row>
    <row r="208" customFormat="false" ht="15" hidden="false" customHeight="false" outlineLevel="0" collapsed="false">
      <c r="A208" s="53" t="s">
        <v>15</v>
      </c>
      <c r="B208" s="53" t="n">
        <v>4623</v>
      </c>
      <c r="C208" s="53" t="s">
        <v>71</v>
      </c>
      <c r="D208" s="53" t="s">
        <v>253</v>
      </c>
      <c r="E208" s="71" t="n">
        <v>44539</v>
      </c>
      <c r="G208" s="68" t="n">
        <v>-3200</v>
      </c>
      <c r="I208" s="61" t="n">
        <f aca="false">I207+G208</f>
        <v>69272.5199999999</v>
      </c>
    </row>
    <row r="209" customFormat="false" ht="15" hidden="false" customHeight="false" outlineLevel="0" collapsed="false">
      <c r="A209" s="53" t="s">
        <v>15</v>
      </c>
      <c r="B209" s="53" t="n">
        <v>4624</v>
      </c>
      <c r="C209" s="53" t="s">
        <v>346</v>
      </c>
      <c r="D209" s="53" t="s">
        <v>347</v>
      </c>
      <c r="E209" s="71" t="n">
        <v>44539</v>
      </c>
      <c r="G209" s="68" t="n">
        <v>-100</v>
      </c>
      <c r="I209" s="61" t="n">
        <f aca="false">I208+G209</f>
        <v>69172.5199999999</v>
      </c>
    </row>
    <row r="210" customFormat="false" ht="15" hidden="false" customHeight="false" outlineLevel="0" collapsed="false">
      <c r="A210" s="53" t="s">
        <v>15</v>
      </c>
      <c r="B210" s="53" t="n">
        <v>4625</v>
      </c>
      <c r="C210" s="53" t="s">
        <v>317</v>
      </c>
      <c r="D210" s="53"/>
      <c r="E210" s="71" t="n">
        <v>44539</v>
      </c>
      <c r="G210" s="68" t="n">
        <v>-44.56</v>
      </c>
      <c r="I210" s="61" t="n">
        <f aca="false">I209+G210</f>
        <v>69127.9599999999</v>
      </c>
    </row>
    <row r="211" customFormat="false" ht="15" hidden="false" customHeight="false" outlineLevel="0" collapsed="false">
      <c r="A211" s="53" t="s">
        <v>15</v>
      </c>
      <c r="B211" s="53" t="s">
        <v>33</v>
      </c>
      <c r="C211" s="53"/>
      <c r="D211" s="53"/>
      <c r="E211" s="71" t="n">
        <v>44540</v>
      </c>
      <c r="G211" s="73" t="n">
        <v>27688</v>
      </c>
      <c r="I211" s="61" t="n">
        <f aca="false">I210+G211</f>
        <v>96815.9599999999</v>
      </c>
    </row>
    <row r="212" customFormat="false" ht="15" hidden="false" customHeight="false" outlineLevel="0" collapsed="false">
      <c r="A212" s="53" t="s">
        <v>15</v>
      </c>
      <c r="B212" s="53" t="s">
        <v>247</v>
      </c>
      <c r="C212" s="53" t="s">
        <v>29</v>
      </c>
      <c r="D212" s="53"/>
      <c r="E212" s="71" t="n">
        <v>44541</v>
      </c>
      <c r="G212" s="68" t="n">
        <v>-474.94</v>
      </c>
      <c r="I212" s="61" t="n">
        <f aca="false">I211+G212</f>
        <v>96341.0199999999</v>
      </c>
      <c r="J212" s="61"/>
      <c r="K212" s="61"/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25</v>
      </c>
      <c r="D213" s="53"/>
      <c r="E213" s="71" t="n">
        <v>44549</v>
      </c>
      <c r="G213" s="68" t="n">
        <v>-5677.68</v>
      </c>
      <c r="I213" s="61" t="n">
        <f aca="false">I212+G213</f>
        <v>90663.3399999999</v>
      </c>
      <c r="J213" s="61" t="n">
        <f aca="false">I213-G209-G183</f>
        <v>91313.3399999999</v>
      </c>
      <c r="K213" s="61" t="n">
        <f aca="false">91313.34-J213</f>
        <v>0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23</v>
      </c>
      <c r="D214" s="53"/>
      <c r="E214" s="71" t="n">
        <v>44553</v>
      </c>
      <c r="G214" s="68" t="n">
        <v>-1706.4</v>
      </c>
      <c r="I214" s="61" t="n">
        <f aca="false">I213+G214</f>
        <v>88956.9399999999</v>
      </c>
      <c r="J214" s="61"/>
      <c r="K214" s="61"/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250</v>
      </c>
      <c r="D215" s="53"/>
      <c r="E215" s="71" t="n">
        <v>44550</v>
      </c>
      <c r="G215" s="68" t="n">
        <v>-170.1</v>
      </c>
      <c r="I215" s="61" t="n">
        <f aca="false">I214+G215</f>
        <v>88786.8399999999</v>
      </c>
    </row>
    <row r="216" customFormat="false" ht="15" hidden="false" customHeight="false" outlineLevel="0" collapsed="false">
      <c r="A216" s="53" t="s">
        <v>15</v>
      </c>
      <c r="B216" s="53" t="n">
        <v>4626</v>
      </c>
      <c r="C216" s="53" t="s">
        <v>19</v>
      </c>
      <c r="D216" s="53"/>
      <c r="E216" s="71" t="n">
        <v>44547</v>
      </c>
      <c r="G216" s="68" t="n">
        <v>-7280</v>
      </c>
      <c r="I216" s="61" t="n">
        <f aca="false">I215+G216</f>
        <v>81506.8399999999</v>
      </c>
    </row>
    <row r="217" customFormat="false" ht="15" hidden="false" customHeight="false" outlineLevel="0" collapsed="false">
      <c r="A217" s="53" t="s">
        <v>15</v>
      </c>
      <c r="B217" s="53" t="n">
        <v>4627</v>
      </c>
      <c r="C217" s="53" t="s">
        <v>348</v>
      </c>
      <c r="D217" s="53"/>
      <c r="E217" s="71" t="n">
        <v>44547</v>
      </c>
      <c r="G217" s="68" t="n">
        <v>-108.7</v>
      </c>
      <c r="I217" s="61" t="n">
        <f aca="false">I216+G217</f>
        <v>81398.1399999999</v>
      </c>
      <c r="J217" s="61" t="n">
        <f aca="false">I217-G216-G209-G183</f>
        <v>89328.1399999999</v>
      </c>
    </row>
    <row r="218" customFormat="false" ht="15" hidden="false" customHeight="false" outlineLevel="0" collapsed="false">
      <c r="A218" s="53" t="s">
        <v>15</v>
      </c>
      <c r="B218" s="53" t="s">
        <v>247</v>
      </c>
      <c r="C218" s="53" t="s">
        <v>39</v>
      </c>
      <c r="D218" s="53"/>
      <c r="E218" s="71" t="n">
        <v>44561</v>
      </c>
      <c r="G218" s="68" t="n">
        <v>-6760.39</v>
      </c>
      <c r="I218" s="61" t="n">
        <f aca="false">I217+G218</f>
        <v>74637.7499999999</v>
      </c>
    </row>
    <row r="219" customFormat="false" ht="15" hidden="false" customHeight="false" outlineLevel="0" collapsed="false">
      <c r="A219" s="53" t="s">
        <v>15</v>
      </c>
      <c r="B219" s="53" t="s">
        <v>247</v>
      </c>
      <c r="C219" s="53" t="s">
        <v>25</v>
      </c>
      <c r="D219" s="53"/>
      <c r="E219" s="71" t="n">
        <v>44561</v>
      </c>
      <c r="G219" s="68" t="n">
        <v>-5677.67</v>
      </c>
      <c r="I219" s="61" t="n">
        <f aca="false">I218+G219</f>
        <v>68960.0799999999</v>
      </c>
    </row>
    <row r="220" customFormat="false" ht="15" hidden="false" customHeight="false" outlineLevel="0" collapsed="false">
      <c r="A220" s="53" t="s">
        <v>15</v>
      </c>
      <c r="B220" s="53" t="s">
        <v>247</v>
      </c>
      <c r="C220" s="53" t="s">
        <v>23</v>
      </c>
      <c r="D220" s="53"/>
      <c r="E220" s="71" t="n">
        <v>44561</v>
      </c>
      <c r="G220" s="68" t="n">
        <v>-1706.36</v>
      </c>
      <c r="I220" s="61" t="n">
        <f aca="false">I219+G220</f>
        <v>67253.7199999999</v>
      </c>
    </row>
    <row r="221" customFormat="false" ht="15" hidden="false" customHeight="false" outlineLevel="0" collapsed="false">
      <c r="A221" s="53" t="s">
        <v>15</v>
      </c>
      <c r="B221" s="53" t="s">
        <v>247</v>
      </c>
      <c r="C221" s="53" t="s">
        <v>249</v>
      </c>
      <c r="D221" s="53"/>
      <c r="E221" s="71" t="n">
        <v>44553</v>
      </c>
      <c r="G221" s="68" t="n">
        <v>-494.78</v>
      </c>
      <c r="I221" s="61" t="n">
        <f aca="false">I220+G221</f>
        <v>66758.9399999999</v>
      </c>
      <c r="J221" s="61" t="n">
        <f aca="false">I221-G219-G183</f>
        <v>72986.6099999999</v>
      </c>
      <c r="K221" s="61"/>
    </row>
    <row r="222" customFormat="false" ht="15" hidden="false" customHeight="false" outlineLevel="0" collapsed="false">
      <c r="G222" s="68"/>
      <c r="I222" s="61" t="n">
        <f aca="false">I221+G222</f>
        <v>66758.9399999999</v>
      </c>
    </row>
    <row r="223" customFormat="false" ht="15" hidden="false" customHeight="false" outlineLevel="0" collapsed="false">
      <c r="G223" s="68"/>
      <c r="I223" s="61" t="n">
        <f aca="false">I222+G223</f>
        <v>66758.9399999999</v>
      </c>
      <c r="L223" s="53" t="str">
        <f aca="false">C216</f>
        <v>Jared</v>
      </c>
      <c r="M223" s="53" t="s">
        <v>42</v>
      </c>
      <c r="N223" s="53" t="s">
        <v>71</v>
      </c>
      <c r="O223" s="75" t="s">
        <v>35</v>
      </c>
    </row>
    <row r="224" customFormat="false" ht="15" hidden="false" customHeight="false" outlineLevel="0" collapsed="false">
      <c r="A224" s="53" t="s">
        <v>15</v>
      </c>
      <c r="B224" s="53" t="n">
        <v>4628</v>
      </c>
      <c r="C224" s="53" t="s">
        <v>293</v>
      </c>
      <c r="D224" s="53"/>
      <c r="E224" s="71" t="n">
        <v>44558</v>
      </c>
      <c r="G224" s="68" t="n">
        <v>-27849</v>
      </c>
      <c r="I224" s="61" t="n">
        <f aca="false">I223+G224</f>
        <v>38909.9399999999</v>
      </c>
      <c r="L224" s="61" t="n">
        <f aca="false">G216</f>
        <v>-7280</v>
      </c>
      <c r="M224" s="61" t="n">
        <f aca="false">G37</f>
        <v>-350</v>
      </c>
      <c r="N224" s="61" t="n">
        <f aca="false">G69</f>
        <v>-1600</v>
      </c>
      <c r="O224" s="61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245</v>
      </c>
      <c r="E225" s="71" t="n">
        <v>44558</v>
      </c>
      <c r="G225" s="68" t="n">
        <v>-42849</v>
      </c>
      <c r="I225" s="61" t="n">
        <f aca="false">I224+G225</f>
        <v>-3939.06000000009</v>
      </c>
      <c r="L225" s="79" t="n">
        <f aca="false">(L224/291489)</f>
        <v>-0.0249752134728926</v>
      </c>
      <c r="M225" s="61" t="n">
        <f aca="false">G54</f>
        <v>-560</v>
      </c>
      <c r="N225" s="61" t="n">
        <f aca="false">G127</f>
        <v>-800</v>
      </c>
      <c r="O225" s="61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119</v>
      </c>
      <c r="G226" s="68" t="s">
        <v>119</v>
      </c>
      <c r="I226" s="61"/>
      <c r="M226" s="61" t="n">
        <f aca="false">G79</f>
        <v>-315</v>
      </c>
      <c r="N226" s="61" t="n">
        <f aca="false">G170</f>
        <v>-800</v>
      </c>
      <c r="O226" s="61" t="n">
        <f aca="false">G80</f>
        <v>-400</v>
      </c>
    </row>
    <row r="227" customFormat="false" ht="15" hidden="false" customHeight="false" outlineLevel="0" collapsed="false">
      <c r="G227" s="68"/>
      <c r="I227" s="61"/>
      <c r="M227" s="61" t="n">
        <f aca="false">G107</f>
        <v>-2100</v>
      </c>
      <c r="N227" s="61" t="n">
        <f aca="false">G208</f>
        <v>-3200</v>
      </c>
      <c r="O227" s="61" t="n">
        <f aca="false">G98</f>
        <v>-1040</v>
      </c>
    </row>
    <row r="228" customFormat="false" ht="15" hidden="false" customHeight="false" outlineLevel="0" collapsed="false">
      <c r="C228" s="53" t="s">
        <v>349</v>
      </c>
      <c r="D228" s="53"/>
      <c r="E228" s="53"/>
      <c r="F228" s="60"/>
      <c r="G228" s="68" t="n">
        <f aca="false">SUMIF(G12:G225, "&lt;0")</f>
        <v>-377457.48</v>
      </c>
      <c r="I228" s="61"/>
      <c r="M228" s="61" t="n">
        <f aca="false">G159</f>
        <v>-630</v>
      </c>
      <c r="N228" s="61" t="n">
        <f aca="false">N224+N225+N226+N227</f>
        <v>-6400</v>
      </c>
      <c r="O228" s="61" t="n">
        <f aca="false">G112</f>
        <v>-120</v>
      </c>
    </row>
    <row r="229" customFormat="false" ht="15" hidden="false" customHeight="false" outlineLevel="0" collapsed="false">
      <c r="C229" s="53" t="s">
        <v>350</v>
      </c>
      <c r="D229" s="53"/>
      <c r="E229" s="53"/>
      <c r="F229" s="60"/>
      <c r="G229" s="61" t="n">
        <f aca="false">SUMIF(G12:G225, "&gt;0")</f>
        <v>368171.88</v>
      </c>
      <c r="I229" s="61"/>
      <c r="M229" s="61" t="n">
        <f aca="false">G171</f>
        <v>-280</v>
      </c>
      <c r="N229" s="79" t="n">
        <f aca="false">(N228/291489)</f>
        <v>-0.021956231624521</v>
      </c>
      <c r="O229" s="61" t="n">
        <f aca="false">G138</f>
        <v>-440</v>
      </c>
    </row>
    <row r="230" customFormat="false" ht="15" hidden="false" customHeight="false" outlineLevel="0" collapsed="false">
      <c r="G230" s="68"/>
      <c r="I230" s="61"/>
      <c r="M230" s="61" t="n">
        <f aca="false">G201</f>
        <v>-385</v>
      </c>
      <c r="O230" s="61" t="n">
        <f aca="false">G158</f>
        <v>-1240</v>
      </c>
    </row>
    <row r="231" customFormat="false" ht="15" hidden="false" customHeight="false" outlineLevel="0" collapsed="false">
      <c r="C231" s="53" t="s">
        <v>351</v>
      </c>
      <c r="D231" s="53"/>
      <c r="E231" s="53"/>
      <c r="G231" s="80" t="n">
        <f aca="false">600+19069.75+4811.62+12000</f>
        <v>36481.37</v>
      </c>
      <c r="I231" s="61" t="e">
        <f aca="false">#REF!+G231</f>
        <v>#REF!</v>
      </c>
      <c r="M231" s="61" t="n">
        <f aca="false">M224+M225+M226+M227+M228+M229+M230</f>
        <v>-4620</v>
      </c>
      <c r="O231" s="61" t="n">
        <f aca="false">G187</f>
        <v>-760</v>
      </c>
    </row>
    <row r="232" customFormat="false" ht="15" hidden="false" customHeight="false" outlineLevel="0" collapsed="false">
      <c r="G232" s="68"/>
      <c r="I232" s="61"/>
      <c r="M232" s="79" t="n">
        <f aca="false">(M231/291489)</f>
        <v>-0.0158496547039511</v>
      </c>
      <c r="O232" s="61" t="n">
        <f aca="false">G188</f>
        <v>-360</v>
      </c>
    </row>
    <row r="233" customFormat="false" ht="15" hidden="false" customHeight="false" outlineLevel="0" collapsed="false">
      <c r="C233" s="53" t="s">
        <v>349</v>
      </c>
      <c r="D233" s="53"/>
      <c r="E233" s="53"/>
      <c r="F233" s="60"/>
      <c r="G233" s="68" t="n">
        <f aca="false">SUMIF(G12:G221, "&lt;0")</f>
        <v>-306759.48</v>
      </c>
      <c r="J233" s="53" t="s">
        <v>63</v>
      </c>
      <c r="K233" s="61" t="n">
        <v>291489</v>
      </c>
      <c r="O233" s="61" t="n">
        <f aca="false">O224+O225+O226+O227+O228+O229+O230+O231+O232</f>
        <v>-5960</v>
      </c>
    </row>
    <row r="234" customFormat="false" ht="15" hidden="false" customHeight="false" outlineLevel="0" collapsed="false">
      <c r="C234" s="53" t="s">
        <v>350</v>
      </c>
      <c r="D234" s="53"/>
      <c r="E234" s="53"/>
      <c r="F234" s="60"/>
      <c r="G234" s="61" t="n">
        <f aca="false">SUMIF(G12:G221, "&gt;0")</f>
        <v>368171.88</v>
      </c>
      <c r="J234" s="53" t="s">
        <v>65</v>
      </c>
      <c r="K234" s="61" t="n">
        <f aca="false">G234-K233</f>
        <v>76682.88</v>
      </c>
      <c r="O234" s="79" t="n">
        <f aca="false">(O233/291489)</f>
        <v>-0.0204467407003352</v>
      </c>
    </row>
    <row r="235" customFormat="false" ht="15" hidden="false" customHeight="false" outlineLevel="0" collapsed="false">
      <c r="C235" s="53" t="s">
        <v>352</v>
      </c>
      <c r="D235" s="53"/>
      <c r="E235" s="53"/>
      <c r="G235" s="61" t="n">
        <f aca="false">G234+G233</f>
        <v>61412.4</v>
      </c>
      <c r="J235" s="53" t="s">
        <v>353</v>
      </c>
      <c r="K235" s="61" t="n">
        <v>39091.57</v>
      </c>
    </row>
    <row r="236" customFormat="false" ht="15" hidden="false" customHeight="false" outlineLevel="0" collapsed="false">
      <c r="J236" s="53" t="s">
        <v>65</v>
      </c>
      <c r="K236" s="61" t="n">
        <f aca="false">K234-K235</f>
        <v>37591.31</v>
      </c>
      <c r="L236" s="79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8" activePane="bottomLeft" state="frozen"/>
      <selection pane="topLeft" activeCell="A1" activeCellId="0" sqref="A1"/>
      <selection pane="bottomLeft" activeCell="N35" activeCellId="0" sqref="N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0" width="9.14"/>
    <col collapsed="false" customWidth="true" hidden="false" outlineLevel="0" max="7" min="7" style="53" width="11.85"/>
    <col collapsed="false" customWidth="true" hidden="false" outlineLevel="0" max="9" min="9" style="53" width="10.14"/>
    <col collapsed="false" customWidth="true" hidden="false" outlineLevel="0" max="10" min="10" style="53" width="10"/>
    <col collapsed="false" customWidth="true" hidden="false" outlineLevel="0" max="11" min="11" style="53" width="10.14"/>
    <col collapsed="false" customWidth="true" hidden="false" outlineLevel="0" max="12" min="12" style="53" width="10.85"/>
    <col collapsed="false" customWidth="true" hidden="false" outlineLevel="0" max="13" min="13" style="53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297</v>
      </c>
      <c r="E1" s="71" t="s">
        <v>9</v>
      </c>
      <c r="G1" s="61" t="s">
        <v>10</v>
      </c>
      <c r="I1" s="53" t="s">
        <v>11</v>
      </c>
      <c r="J1" s="67" t="s">
        <v>12</v>
      </c>
      <c r="K1" s="53" t="s">
        <v>65</v>
      </c>
      <c r="L1" s="53" t="s">
        <v>354</v>
      </c>
      <c r="M1" s="53" t="s">
        <v>355</v>
      </c>
    </row>
    <row r="3" customFormat="false" ht="15" hidden="false" customHeight="false" outlineLevel="0" collapsed="false">
      <c r="A3" s="53" t="s">
        <v>13</v>
      </c>
      <c r="B3" s="53"/>
      <c r="C3" s="53"/>
      <c r="E3" s="71" t="n">
        <v>43831</v>
      </c>
      <c r="I3" s="61" t="n">
        <v>17056.46</v>
      </c>
    </row>
    <row r="4" customFormat="false" ht="15" hidden="false" customHeight="false" outlineLevel="0" collapsed="false">
      <c r="A4" s="53" t="s">
        <v>14</v>
      </c>
      <c r="B4" s="53"/>
      <c r="C4" s="53"/>
      <c r="I4" s="61"/>
    </row>
    <row r="5" customFormat="false" ht="15" hidden="false" customHeight="false" outlineLevel="0" collapsed="false">
      <c r="A5" s="53" t="s">
        <v>15</v>
      </c>
      <c r="B5" s="53" t="n">
        <f aca="false">'2019'!B259</f>
        <v>4446</v>
      </c>
      <c r="C5" s="53" t="str">
        <f aca="false">'2019'!C259</f>
        <v>Rotary Yams</v>
      </c>
      <c r="E5" s="71" t="n">
        <f aca="false">'2019'!E259</f>
        <v>43789</v>
      </c>
      <c r="G5" s="68" t="n">
        <f aca="false">'2019'!G259</f>
        <v>-220</v>
      </c>
      <c r="I5" s="61" t="n">
        <f aca="false">I3+G5</f>
        <v>16836.46</v>
      </c>
    </row>
    <row r="6" customFormat="false" ht="15" hidden="false" customHeight="false" outlineLevel="0" collapsed="false">
      <c r="A6" s="53" t="s">
        <v>15</v>
      </c>
      <c r="B6" s="53" t="n">
        <f aca="false">'2019'!B280</f>
        <v>4449</v>
      </c>
      <c r="C6" s="53" t="str">
        <f aca="false">'2019'!C280</f>
        <v>City of Slidell Business Lic</v>
      </c>
      <c r="E6" s="71" t="n">
        <f aca="false">'2019'!E280</f>
        <v>43826</v>
      </c>
      <c r="G6" s="68" t="n">
        <f aca="false">'2019'!G280</f>
        <v>-244.63</v>
      </c>
      <c r="I6" s="61" t="n">
        <f aca="false">I5+G6</f>
        <v>16591.83</v>
      </c>
    </row>
    <row r="7" customFormat="false" ht="15" hidden="false" customHeight="false" outlineLevel="0" collapsed="false">
      <c r="G7" s="61"/>
      <c r="I7" s="61"/>
    </row>
    <row r="8" customFormat="false" ht="15" hidden="false" customHeight="false" outlineLevel="0" collapsed="false">
      <c r="G8" s="61"/>
      <c r="I8" s="61"/>
    </row>
    <row r="9" customFormat="false" ht="15" hidden="false" customHeight="false" outlineLevel="0" collapsed="false">
      <c r="A9" s="53" t="s">
        <v>21</v>
      </c>
      <c r="B9" s="53"/>
      <c r="C9" s="53"/>
      <c r="G9" s="61"/>
      <c r="I9" s="61"/>
    </row>
    <row r="10" customFormat="false" ht="15" hidden="false" customHeight="false" outlineLevel="0" collapsed="false">
      <c r="A10" s="53" t="s">
        <v>15</v>
      </c>
      <c r="B10" s="53" t="n">
        <v>4460</v>
      </c>
      <c r="C10" s="53" t="s">
        <v>356</v>
      </c>
      <c r="E10" s="71" t="n">
        <v>43832</v>
      </c>
      <c r="G10" s="68" t="n">
        <v>-21.24</v>
      </c>
      <c r="I10" s="61" t="n">
        <f aca="false">I6+G10</f>
        <v>16570.59</v>
      </c>
    </row>
    <row r="11" customFormat="false" ht="15" hidden="false" customHeight="false" outlineLevel="0" collapsed="false">
      <c r="A11" s="53" t="s">
        <v>15</v>
      </c>
      <c r="B11" s="53" t="n">
        <f aca="false">B10+1</f>
        <v>4461</v>
      </c>
      <c r="C11" s="53" t="s">
        <v>37</v>
      </c>
      <c r="E11" s="71" t="n">
        <v>43832</v>
      </c>
      <c r="G11" s="68" t="n">
        <v>-206.31</v>
      </c>
      <c r="I11" s="61" t="n">
        <f aca="false">I10+G11</f>
        <v>16364.28</v>
      </c>
    </row>
    <row r="12" customFormat="false" ht="15" hidden="false" customHeight="false" outlineLevel="0" collapsed="false">
      <c r="A12" s="53" t="s">
        <v>15</v>
      </c>
      <c r="B12" s="53" t="n">
        <v>4464</v>
      </c>
      <c r="C12" s="53" t="s">
        <v>298</v>
      </c>
      <c r="E12" s="71" t="n">
        <v>43832</v>
      </c>
      <c r="G12" s="68" t="n">
        <v>-88.99</v>
      </c>
      <c r="I12" s="61" t="n">
        <f aca="false">I11+G12</f>
        <v>16275.29</v>
      </c>
    </row>
    <row r="13" customFormat="false" ht="15" hidden="false" customHeight="false" outlineLevel="0" collapsed="false">
      <c r="A13" s="53" t="s">
        <v>15</v>
      </c>
      <c r="B13" s="53" t="n">
        <f aca="false">B12+1</f>
        <v>4465</v>
      </c>
      <c r="C13" s="53" t="s">
        <v>213</v>
      </c>
      <c r="E13" s="71" t="n">
        <v>43832</v>
      </c>
      <c r="G13" s="68" t="n">
        <v>-42.99</v>
      </c>
      <c r="I13" s="61" t="n">
        <f aca="false">I12+G13</f>
        <v>16232.3</v>
      </c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23</v>
      </c>
      <c r="E14" s="71" t="n">
        <v>43833</v>
      </c>
      <c r="G14" s="68" t="n">
        <v>-1703.64</v>
      </c>
      <c r="I14" s="61" t="n">
        <f aca="false">I13+G14</f>
        <v>14528.66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E15" s="71" t="n">
        <v>43833</v>
      </c>
      <c r="G15" s="68" t="n">
        <v>-5645.14</v>
      </c>
      <c r="I15" s="61" t="n">
        <f aca="false">I14+G15</f>
        <v>8883.52</v>
      </c>
      <c r="J15" s="61"/>
      <c r="K15" s="61"/>
    </row>
    <row r="16" customFormat="false" ht="15" hidden="false" customHeight="false" outlineLevel="0" collapsed="false">
      <c r="A16" s="53" t="s">
        <v>15</v>
      </c>
      <c r="B16" s="53" t="s">
        <v>33</v>
      </c>
      <c r="C16" s="53"/>
      <c r="E16" s="71" t="n">
        <v>43840</v>
      </c>
      <c r="G16" s="81" t="n">
        <v>18134.53</v>
      </c>
      <c r="I16" s="61" t="n">
        <f aca="false">I15+G16</f>
        <v>27018.05</v>
      </c>
      <c r="J16" s="61"/>
      <c r="K16" s="61"/>
    </row>
    <row r="17" customFormat="false" ht="15" hidden="false" customHeight="false" outlineLevel="0" collapsed="false">
      <c r="A17" s="53" t="s">
        <v>15</v>
      </c>
      <c r="B17" s="53" t="n">
        <v>4466</v>
      </c>
      <c r="C17" s="53" t="s">
        <v>357</v>
      </c>
      <c r="E17" s="71" t="n">
        <v>43844</v>
      </c>
      <c r="G17" s="68" t="n">
        <v>-108.7</v>
      </c>
      <c r="I17" s="61" t="n">
        <f aca="false">I16+G17</f>
        <v>26909.35</v>
      </c>
    </row>
    <row r="18" customFormat="false" ht="15" hidden="false" customHeight="false" outlineLevel="0" collapsed="false">
      <c r="A18" s="53" t="s">
        <v>15</v>
      </c>
      <c r="B18" s="53" t="n">
        <v>4467</v>
      </c>
      <c r="C18" s="53" t="s">
        <v>358</v>
      </c>
      <c r="E18" s="71" t="n">
        <v>43847</v>
      </c>
      <c r="G18" s="68" t="n">
        <v>-110.83</v>
      </c>
      <c r="I18" s="61" t="n">
        <f aca="false">I17+G18</f>
        <v>26798.52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23</v>
      </c>
      <c r="E19" s="71" t="n">
        <v>43847</v>
      </c>
      <c r="G19" s="68" t="n">
        <v>-1533.8</v>
      </c>
      <c r="I19" s="61" t="n">
        <f aca="false">I18+G19</f>
        <v>25264.72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25</v>
      </c>
      <c r="E20" s="71" t="n">
        <v>43847</v>
      </c>
      <c r="G20" s="68" t="n">
        <v>-5137.11</v>
      </c>
      <c r="I20" s="61" t="n">
        <f aca="false">I19+G20</f>
        <v>20127.61</v>
      </c>
    </row>
    <row r="21" customFormat="false" ht="15" hidden="false" customHeight="false" outlineLevel="0" collapsed="false">
      <c r="A21" s="53" t="s">
        <v>15</v>
      </c>
      <c r="B21" s="53" t="s">
        <v>33</v>
      </c>
      <c r="C21" s="53"/>
      <c r="E21" s="71" t="n">
        <v>43847</v>
      </c>
      <c r="G21" s="81" t="n">
        <v>5000</v>
      </c>
      <c r="I21" s="61" t="n">
        <f aca="false">I20+G21</f>
        <v>25127.61</v>
      </c>
    </row>
    <row r="22" customFormat="false" ht="15" hidden="false" customHeight="false" outlineLevel="0" collapsed="false">
      <c r="A22" s="53" t="s">
        <v>15</v>
      </c>
      <c r="B22" s="53" t="n">
        <v>4468</v>
      </c>
      <c r="C22" s="53" t="s">
        <v>359</v>
      </c>
      <c r="E22" s="71" t="n">
        <v>43851</v>
      </c>
      <c r="G22" s="82" t="n">
        <v>-280</v>
      </c>
      <c r="I22" s="61" t="n">
        <f aca="false">I21+G22</f>
        <v>24847.61</v>
      </c>
    </row>
    <row r="23" customFormat="false" ht="15" hidden="false" customHeight="false" outlineLevel="0" collapsed="false">
      <c r="A23" s="53" t="s">
        <v>15</v>
      </c>
      <c r="B23" s="53" t="n">
        <v>4469</v>
      </c>
      <c r="C23" s="53" t="s">
        <v>358</v>
      </c>
      <c r="E23" s="71" t="n">
        <v>43851</v>
      </c>
      <c r="G23" s="68" t="n">
        <v>-109.9</v>
      </c>
      <c r="I23" s="61" t="n">
        <f aca="false">I22+G23</f>
        <v>24737.71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23</v>
      </c>
      <c r="E24" s="71" t="n">
        <v>43851</v>
      </c>
      <c r="G24" s="68" t="n">
        <v>-42.84</v>
      </c>
      <c r="I24" s="61" t="n">
        <f aca="false">I23+G24</f>
        <v>24694.87</v>
      </c>
      <c r="J24" s="61"/>
      <c r="K24" s="61"/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360</v>
      </c>
      <c r="E25" s="71" t="n">
        <v>43493</v>
      </c>
      <c r="G25" s="68" t="n">
        <v>-403.54</v>
      </c>
      <c r="I25" s="61" t="n">
        <f aca="false">I24+G25</f>
        <v>24291.33</v>
      </c>
      <c r="K25" s="33" t="n">
        <f aca="false">24292.14-I25</f>
        <v>0.810000000008586</v>
      </c>
    </row>
    <row r="26" customFormat="false" ht="15" hidden="false" customHeight="false" outlineLevel="0" collapsed="false">
      <c r="A26" s="53" t="s">
        <v>15</v>
      </c>
      <c r="B26" s="53" t="n">
        <v>4473</v>
      </c>
      <c r="C26" s="53" t="s">
        <v>39</v>
      </c>
      <c r="E26" s="71" t="n">
        <v>43860</v>
      </c>
      <c r="G26" s="68" t="n">
        <v>-2918.75</v>
      </c>
      <c r="I26" s="61" t="n">
        <f aca="false">I25+G26</f>
        <v>21372.58</v>
      </c>
    </row>
    <row r="27" customFormat="false" ht="15" hidden="false" customHeight="false" outlineLevel="0" collapsed="false">
      <c r="A27" s="53" t="s">
        <v>15</v>
      </c>
      <c r="B27" s="53" t="n">
        <v>4470</v>
      </c>
      <c r="C27" s="53" t="s">
        <v>356</v>
      </c>
      <c r="E27" s="71" t="n">
        <v>43860</v>
      </c>
      <c r="G27" s="68" t="n">
        <v>-21.24</v>
      </c>
      <c r="I27" s="61" t="n">
        <f aca="false">I26+G27</f>
        <v>21351.34</v>
      </c>
    </row>
    <row r="28" customFormat="false" ht="15" hidden="false" customHeight="false" outlineLevel="0" collapsed="false">
      <c r="A28" s="53" t="s">
        <v>15</v>
      </c>
      <c r="B28" s="53" t="n">
        <v>4471</v>
      </c>
      <c r="C28" s="53" t="s">
        <v>298</v>
      </c>
      <c r="E28" s="71" t="n">
        <v>43860</v>
      </c>
      <c r="G28" s="68" t="n">
        <v>-96.34</v>
      </c>
      <c r="I28" s="61" t="n">
        <f aca="false">I27+G28</f>
        <v>21255</v>
      </c>
    </row>
    <row r="29" customFormat="false" ht="15" hidden="false" customHeight="false" outlineLevel="0" collapsed="false">
      <c r="A29" s="53" t="s">
        <v>15</v>
      </c>
      <c r="B29" s="53" t="n">
        <v>4472</v>
      </c>
      <c r="C29" s="53" t="s">
        <v>35</v>
      </c>
      <c r="D29" s="53" t="s">
        <v>361</v>
      </c>
      <c r="E29" s="71" t="n">
        <v>43860</v>
      </c>
      <c r="G29" s="68" t="n">
        <v>-60</v>
      </c>
      <c r="I29" s="61" t="n">
        <f aca="false">I28+G29</f>
        <v>21195</v>
      </c>
    </row>
    <row r="30" customFormat="false" ht="15" hidden="false" customHeight="false" outlineLevel="0" collapsed="false">
      <c r="A30" s="53" t="s">
        <v>15</v>
      </c>
      <c r="B30" s="53" t="s">
        <v>33</v>
      </c>
      <c r="C30" s="53"/>
      <c r="E30" s="71" t="n">
        <v>43860</v>
      </c>
      <c r="G30" s="81" t="n">
        <v>11900</v>
      </c>
      <c r="I30" s="61" t="n">
        <f aca="false">I29+G30</f>
        <v>33095</v>
      </c>
    </row>
    <row r="31" customFormat="false" ht="15" hidden="false" customHeight="false" outlineLevel="0" collapsed="false">
      <c r="A31" s="53" t="s">
        <v>15</v>
      </c>
      <c r="B31" s="53" t="n">
        <v>4474</v>
      </c>
      <c r="C31" s="53" t="s">
        <v>362</v>
      </c>
      <c r="E31" s="71" t="n">
        <v>43861</v>
      </c>
      <c r="G31" s="68" t="n">
        <v>-254.35</v>
      </c>
      <c r="I31" s="61" t="n">
        <f aca="false">I30+G31</f>
        <v>32840.65</v>
      </c>
    </row>
    <row r="32" customFormat="false" ht="15" hidden="false" customHeight="false" outlineLevel="0" collapsed="false">
      <c r="A32" s="53" t="s">
        <v>15</v>
      </c>
      <c r="B32" s="53" t="s">
        <v>247</v>
      </c>
      <c r="C32" s="53" t="s">
        <v>306</v>
      </c>
      <c r="E32" s="71" t="n">
        <v>43861</v>
      </c>
      <c r="G32" s="68" t="n">
        <v>-93.09</v>
      </c>
      <c r="I32" s="61" t="n">
        <f aca="false">I31+G32</f>
        <v>32747.56</v>
      </c>
    </row>
    <row r="33" customFormat="false" ht="15" hidden="false" customHeight="false" outlineLevel="0" collapsed="false">
      <c r="A33" s="53" t="s">
        <v>15</v>
      </c>
      <c r="B33" s="53" t="s">
        <v>247</v>
      </c>
      <c r="C33" s="53" t="s">
        <v>25</v>
      </c>
      <c r="E33" s="71" t="n">
        <v>43860</v>
      </c>
      <c r="G33" s="68" t="n">
        <v>-5611.31</v>
      </c>
      <c r="I33" s="61" t="n">
        <f aca="false">I32+G33</f>
        <v>27136.25</v>
      </c>
    </row>
    <row r="34" customFormat="false" ht="17.35" hidden="false" customHeight="false" outlineLevel="0" collapsed="false">
      <c r="A34" s="53" t="s">
        <v>15</v>
      </c>
      <c r="B34" s="53" t="s">
        <v>247</v>
      </c>
      <c r="C34" s="53" t="s">
        <v>249</v>
      </c>
      <c r="E34" s="71" t="n">
        <v>43861</v>
      </c>
      <c r="G34" s="68" t="n">
        <v>-454.45</v>
      </c>
      <c r="I34" s="61" t="n">
        <f aca="false">I33+G34</f>
        <v>26681.8</v>
      </c>
      <c r="N34" s="30" t="n">
        <f aca="false">SUMIF(G10:G34,"&lt;0")</f>
        <v>-24944.56</v>
      </c>
      <c r="O34" s="1" t="s">
        <v>44</v>
      </c>
    </row>
    <row r="35" customFormat="false" ht="15" hidden="false" customHeight="false" outlineLevel="0" collapsed="false">
      <c r="A35" s="53" t="s">
        <v>15</v>
      </c>
      <c r="B35" s="53" t="s">
        <v>33</v>
      </c>
      <c r="C35" s="53"/>
      <c r="E35" s="71" t="n">
        <v>43874</v>
      </c>
      <c r="G35" s="81" t="n">
        <v>5900</v>
      </c>
      <c r="I35" s="61" t="n">
        <f aca="false">I34+G35</f>
        <v>32581.8</v>
      </c>
    </row>
    <row r="36" customFormat="false" ht="15" hidden="false" customHeight="false" outlineLevel="0" collapsed="false">
      <c r="A36" s="53" t="s">
        <v>15</v>
      </c>
      <c r="B36" s="53" t="s">
        <v>247</v>
      </c>
      <c r="C36" s="53" t="s">
        <v>23</v>
      </c>
      <c r="E36" s="71" t="n">
        <v>43875</v>
      </c>
      <c r="G36" s="68" t="n">
        <v>-1690.82</v>
      </c>
      <c r="I36" s="61" t="n">
        <f aca="false">I35+G36</f>
        <v>30890.98</v>
      </c>
    </row>
    <row r="37" customFormat="false" ht="15" hidden="false" customHeight="false" outlineLevel="0" collapsed="false">
      <c r="A37" s="53" t="s">
        <v>15</v>
      </c>
      <c r="B37" s="53" t="s">
        <v>247</v>
      </c>
      <c r="C37" s="53" t="s">
        <v>25</v>
      </c>
      <c r="E37" s="71" t="n">
        <v>43875</v>
      </c>
      <c r="G37" s="68" t="n">
        <v>-5470.8</v>
      </c>
      <c r="I37" s="61" t="n">
        <f aca="false">I36+G37</f>
        <v>25420.18</v>
      </c>
      <c r="K37" s="33" t="n">
        <v>0.81</v>
      </c>
    </row>
    <row r="38" customFormat="false" ht="15" hidden="false" customHeight="false" outlineLevel="0" collapsed="false">
      <c r="A38" s="53" t="s">
        <v>15</v>
      </c>
      <c r="B38" s="53" t="n">
        <v>4475</v>
      </c>
      <c r="C38" s="53" t="s">
        <v>119</v>
      </c>
      <c r="E38" s="71" t="n">
        <v>43880</v>
      </c>
      <c r="G38" s="68" t="n">
        <v>0</v>
      </c>
      <c r="I38" s="61" t="n">
        <f aca="false">I37+G38</f>
        <v>25420.18</v>
      </c>
    </row>
    <row r="39" customFormat="false" ht="15" hidden="false" customHeight="false" outlineLevel="0" collapsed="false">
      <c r="A39" s="53" t="s">
        <v>15</v>
      </c>
      <c r="B39" s="53" t="n">
        <f aca="false">B38+1</f>
        <v>4476</v>
      </c>
      <c r="C39" s="53" t="s">
        <v>363</v>
      </c>
      <c r="E39" s="71" t="n">
        <v>43880</v>
      </c>
      <c r="G39" s="68" t="n">
        <v>-1000</v>
      </c>
      <c r="I39" s="61" t="n">
        <f aca="false">I38+G39</f>
        <v>24420.18</v>
      </c>
    </row>
    <row r="40" customFormat="false" ht="15" hidden="false" customHeight="false" outlineLevel="0" collapsed="false">
      <c r="A40" s="53" t="s">
        <v>15</v>
      </c>
      <c r="B40" s="53" t="n">
        <f aca="false">B39+1</f>
        <v>4477</v>
      </c>
      <c r="C40" s="53" t="s">
        <v>39</v>
      </c>
      <c r="E40" s="71" t="n">
        <v>43880</v>
      </c>
      <c r="G40" s="68" t="n">
        <v>-1700.6</v>
      </c>
      <c r="I40" s="61" t="n">
        <f aca="false">I39+G40</f>
        <v>22719.58</v>
      </c>
    </row>
    <row r="41" customFormat="false" ht="15" hidden="false" customHeight="false" outlineLevel="0" collapsed="false">
      <c r="A41" s="53" t="s">
        <v>15</v>
      </c>
      <c r="B41" s="53" t="n">
        <f aca="false">B40+1</f>
        <v>4478</v>
      </c>
      <c r="C41" s="53" t="s">
        <v>213</v>
      </c>
      <c r="E41" s="71" t="n">
        <v>43880</v>
      </c>
      <c r="G41" s="68" t="n">
        <v>-42.99</v>
      </c>
      <c r="I41" s="61" t="n">
        <f aca="false">I40+G41</f>
        <v>22676.59</v>
      </c>
    </row>
    <row r="42" customFormat="false" ht="15" hidden="false" customHeight="false" outlineLevel="0" collapsed="false">
      <c r="A42" s="53" t="s">
        <v>15</v>
      </c>
      <c r="B42" s="53" t="n">
        <f aca="false">B41+1</f>
        <v>4479</v>
      </c>
      <c r="C42" s="53" t="s">
        <v>357</v>
      </c>
      <c r="E42" s="71" t="n">
        <v>43880</v>
      </c>
      <c r="G42" s="68" t="n">
        <v>-108.7</v>
      </c>
      <c r="I42" s="61" t="n">
        <f aca="false">I41+G42</f>
        <v>22567.89</v>
      </c>
    </row>
    <row r="43" customFormat="false" ht="15" hidden="false" customHeight="false" outlineLevel="0" collapsed="false">
      <c r="A43" s="53" t="s">
        <v>15</v>
      </c>
      <c r="B43" s="53" t="n">
        <v>4483</v>
      </c>
      <c r="C43" s="53" t="s">
        <v>364</v>
      </c>
      <c r="E43" s="71" t="n">
        <v>43880</v>
      </c>
      <c r="G43" s="68" t="n">
        <v>-1280</v>
      </c>
      <c r="I43" s="61" t="n">
        <f aca="false">I42+G43</f>
        <v>21287.89</v>
      </c>
    </row>
    <row r="44" customFormat="false" ht="15" hidden="false" customHeight="false" outlineLevel="0" collapsed="false">
      <c r="A44" s="53" t="s">
        <v>15</v>
      </c>
      <c r="B44" s="53" t="s">
        <v>247</v>
      </c>
      <c r="C44" s="53" t="s">
        <v>23</v>
      </c>
      <c r="E44" s="71" t="n">
        <v>43890</v>
      </c>
      <c r="G44" s="68" t="n">
        <v>-1640.66</v>
      </c>
      <c r="I44" s="61" t="n">
        <f aca="false">I43+G44</f>
        <v>19647.23</v>
      </c>
    </row>
    <row r="45" customFormat="false" ht="15" hidden="false" customHeight="false" outlineLevel="0" collapsed="false">
      <c r="A45" s="53" t="s">
        <v>15</v>
      </c>
      <c r="B45" s="53" t="n">
        <v>4480</v>
      </c>
      <c r="C45" s="53" t="s">
        <v>356</v>
      </c>
      <c r="E45" s="71" t="n">
        <v>43881</v>
      </c>
      <c r="G45" s="68" t="n">
        <v>-21.24</v>
      </c>
      <c r="I45" s="61" t="n">
        <f aca="false">I44+G45</f>
        <v>19625.99</v>
      </c>
    </row>
    <row r="46" customFormat="false" ht="15" hidden="false" customHeight="false" outlineLevel="0" collapsed="false">
      <c r="A46" s="53" t="s">
        <v>15</v>
      </c>
      <c r="B46" s="53" t="n">
        <v>4481</v>
      </c>
      <c r="C46" s="53" t="s">
        <v>119</v>
      </c>
      <c r="E46" s="71"/>
      <c r="G46" s="68" t="n">
        <v>0</v>
      </c>
      <c r="I46" s="61" t="n">
        <f aca="false">I45+G46</f>
        <v>19625.99</v>
      </c>
    </row>
    <row r="47" customFormat="false" ht="15" hidden="false" customHeight="false" outlineLevel="0" collapsed="false">
      <c r="A47" s="53" t="s">
        <v>15</v>
      </c>
      <c r="B47" s="53" t="n">
        <v>4482</v>
      </c>
      <c r="C47" s="53" t="s">
        <v>298</v>
      </c>
      <c r="E47" s="71" t="n">
        <v>43890</v>
      </c>
      <c r="G47" s="68" t="n">
        <v>-120.01</v>
      </c>
      <c r="I47" s="61" t="n">
        <f aca="false">I46+G47</f>
        <v>19505.98</v>
      </c>
    </row>
    <row r="48" customFormat="false" ht="15" hidden="false" customHeight="false" outlineLevel="0" collapsed="false">
      <c r="A48" s="53" t="s">
        <v>15</v>
      </c>
      <c r="B48" s="53" t="n">
        <v>4484</v>
      </c>
      <c r="C48" s="53" t="s">
        <v>357</v>
      </c>
      <c r="E48" s="71" t="n">
        <v>43890</v>
      </c>
      <c r="G48" s="68" t="n">
        <v>-108.7</v>
      </c>
      <c r="I48" s="61" t="n">
        <f aca="false">I47+G48</f>
        <v>19397.28</v>
      </c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23</v>
      </c>
      <c r="E49" s="71" t="n">
        <v>43890</v>
      </c>
      <c r="G49" s="68" t="n">
        <v>-1690.74</v>
      </c>
      <c r="I49" s="61" t="n">
        <f aca="false">I48+G49</f>
        <v>17706.54</v>
      </c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25</v>
      </c>
      <c r="E50" s="71" t="n">
        <v>43890</v>
      </c>
      <c r="G50" s="68" t="n">
        <v>-5611.35</v>
      </c>
      <c r="I50" s="61" t="n">
        <f aca="false">I49+G50</f>
        <v>12095.19</v>
      </c>
    </row>
    <row r="51" customFormat="false" ht="15" hidden="false" customHeight="false" outlineLevel="0" collapsed="false">
      <c r="A51" s="53" t="s">
        <v>15</v>
      </c>
      <c r="B51" s="53" t="s">
        <v>247</v>
      </c>
      <c r="C51" s="53" t="s">
        <v>249</v>
      </c>
      <c r="E51" s="71" t="n">
        <v>43890</v>
      </c>
      <c r="G51" s="68" t="n">
        <v>-704.22</v>
      </c>
      <c r="I51" s="61" t="n">
        <f aca="false">I50+G51</f>
        <v>11390.97</v>
      </c>
    </row>
    <row r="52" customFormat="false" ht="15" hidden="false" customHeight="false" outlineLevel="0" collapsed="false">
      <c r="A52" s="53" t="s">
        <v>15</v>
      </c>
      <c r="B52" s="53" t="s">
        <v>247</v>
      </c>
      <c r="C52" s="53" t="s">
        <v>360</v>
      </c>
      <c r="E52" s="71" t="n">
        <v>43892</v>
      </c>
      <c r="G52" s="68" t="n">
        <v>-403.54</v>
      </c>
      <c r="I52" s="61" t="n">
        <f aca="false">I51+G52</f>
        <v>10987.43</v>
      </c>
      <c r="J52" s="61"/>
      <c r="K52" s="61" t="n">
        <f aca="false">10988.24-I52</f>
        <v>0.810000000017681</v>
      </c>
    </row>
    <row r="53" customFormat="false" ht="15" hidden="false" customHeight="false" outlineLevel="0" collapsed="false">
      <c r="A53" s="53" t="s">
        <v>15</v>
      </c>
      <c r="B53" s="53" t="n">
        <v>4485</v>
      </c>
      <c r="C53" s="53" t="s">
        <v>365</v>
      </c>
      <c r="E53" s="71" t="n">
        <v>43895</v>
      </c>
      <c r="G53" s="68" t="n">
        <v>-120</v>
      </c>
      <c r="I53" s="61" t="n">
        <f aca="false">I52+G53</f>
        <v>10867.43</v>
      </c>
    </row>
    <row r="54" customFormat="false" ht="15" hidden="false" customHeight="false" outlineLevel="0" collapsed="false">
      <c r="A54" s="53" t="s">
        <v>15</v>
      </c>
      <c r="B54" s="53" t="n">
        <f aca="false">B53+1</f>
        <v>4486</v>
      </c>
      <c r="C54" s="53" t="s">
        <v>16</v>
      </c>
      <c r="E54" s="71" t="n">
        <v>43897</v>
      </c>
      <c r="G54" s="68" t="n">
        <v>-500</v>
      </c>
      <c r="I54" s="61" t="n">
        <f aca="false">I53+G54</f>
        <v>10367.43</v>
      </c>
    </row>
    <row r="55" customFormat="false" ht="15" hidden="false" customHeight="false" outlineLevel="0" collapsed="false">
      <c r="A55" s="53" t="s">
        <v>15</v>
      </c>
      <c r="B55" s="53" t="n">
        <f aca="false">B54+1</f>
        <v>4487</v>
      </c>
      <c r="C55" s="53" t="s">
        <v>213</v>
      </c>
      <c r="E55" s="71" t="n">
        <v>43897</v>
      </c>
      <c r="G55" s="68" t="n">
        <v>-42.99</v>
      </c>
      <c r="I55" s="61" t="n">
        <f aca="false">I54+G55</f>
        <v>10324.44</v>
      </c>
    </row>
    <row r="56" customFormat="false" ht="15" hidden="false" customHeight="false" outlineLevel="0" collapsed="false">
      <c r="A56" s="53" t="s">
        <v>15</v>
      </c>
      <c r="B56" s="53" t="n">
        <f aca="false">B55+1</f>
        <v>4488</v>
      </c>
      <c r="C56" s="53" t="s">
        <v>35</v>
      </c>
      <c r="E56" s="71" t="n">
        <v>43897</v>
      </c>
      <c r="G56" s="68" t="n">
        <v>-160</v>
      </c>
      <c r="I56" s="61" t="n">
        <f aca="false">I55+G56</f>
        <v>10164.44</v>
      </c>
      <c r="J56" s="61"/>
      <c r="L56" s="33"/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23</v>
      </c>
      <c r="E57" s="71" t="n">
        <v>43902</v>
      </c>
      <c r="G57" s="61" t="n">
        <v>-5485.37</v>
      </c>
      <c r="I57" s="61" t="n">
        <f aca="false">I56+G57</f>
        <v>4679.06999999998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25</v>
      </c>
      <c r="E58" s="71" t="n">
        <v>43903</v>
      </c>
      <c r="G58" s="61" t="n">
        <v>-1645.56</v>
      </c>
      <c r="I58" s="61" t="n">
        <f aca="false">I57+G58</f>
        <v>3033.50999999998</v>
      </c>
    </row>
    <row r="59" customFormat="false" ht="15" hidden="false" customHeight="false" outlineLevel="0" collapsed="false">
      <c r="A59" s="53" t="s">
        <v>15</v>
      </c>
      <c r="B59" s="53" t="s">
        <v>33</v>
      </c>
      <c r="C59" s="53"/>
      <c r="E59" s="71" t="n">
        <v>43901</v>
      </c>
      <c r="G59" s="61" t="n">
        <v>3300</v>
      </c>
      <c r="I59" s="61" t="n">
        <f aca="false">I58+G59</f>
        <v>6333.50999999998</v>
      </c>
      <c r="J59" s="61" t="n">
        <f aca="false">I59-G56-G55-G54-G53</f>
        <v>7156.49999999998</v>
      </c>
      <c r="K59" s="61" t="n">
        <f aca="false">7157.31-J59</f>
        <v>0.81000000001859</v>
      </c>
    </row>
    <row r="60" customFormat="false" ht="15" hidden="false" customHeight="false" outlineLevel="0" collapsed="false">
      <c r="A60" s="53" t="s">
        <v>15</v>
      </c>
      <c r="B60" s="53" t="s">
        <v>33</v>
      </c>
      <c r="C60" s="53"/>
      <c r="E60" s="71" t="n">
        <v>43914</v>
      </c>
      <c r="G60" s="61" t="n">
        <v>10000</v>
      </c>
      <c r="I60" s="61" t="n">
        <f aca="false">I59+G60</f>
        <v>16333.51</v>
      </c>
      <c r="J60" s="61"/>
      <c r="K60" s="61" t="n">
        <f aca="false">16334.32-I60</f>
        <v>0.810000000017681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23</v>
      </c>
      <c r="E61" s="71" t="n">
        <v>43917</v>
      </c>
      <c r="G61" s="68" t="n">
        <v>-1705.82</v>
      </c>
      <c r="I61" s="61" t="n">
        <f aca="false">I60+G61</f>
        <v>14627.69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25</v>
      </c>
      <c r="E62" s="71" t="n">
        <v>43917</v>
      </c>
      <c r="G62" s="68" t="n">
        <v>-5650.76</v>
      </c>
      <c r="I62" s="61" t="n">
        <f aca="false">I61+G62</f>
        <v>8976.92999999998</v>
      </c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249</v>
      </c>
      <c r="E63" s="71" t="n">
        <v>43917</v>
      </c>
      <c r="G63" s="68" t="n">
        <v>-473.9</v>
      </c>
      <c r="I63" s="61" t="n">
        <f aca="false">I62+G63</f>
        <v>8503.02999999998</v>
      </c>
    </row>
    <row r="64" customFormat="false" ht="15" hidden="false" customHeight="false" outlineLevel="0" collapsed="false">
      <c r="A64" s="53" t="s">
        <v>15</v>
      </c>
      <c r="B64" s="53" t="n">
        <v>4489</v>
      </c>
      <c r="C64" s="53" t="s">
        <v>16</v>
      </c>
      <c r="E64" s="71" t="n">
        <v>43921</v>
      </c>
      <c r="F64" s="83" t="s">
        <v>15</v>
      </c>
      <c r="G64" s="68" t="n">
        <v>-500</v>
      </c>
      <c r="I64" s="61" t="n">
        <f aca="false">I63+G64</f>
        <v>8003.02999999998</v>
      </c>
    </row>
    <row r="65" customFormat="false" ht="15" hidden="false" customHeight="false" outlineLevel="0" collapsed="false">
      <c r="A65" s="53" t="s">
        <v>15</v>
      </c>
      <c r="B65" s="53" t="n">
        <v>4490</v>
      </c>
      <c r="C65" s="53" t="s">
        <v>39</v>
      </c>
      <c r="E65" s="71" t="n">
        <v>43921</v>
      </c>
      <c r="G65" s="68" t="n">
        <v>-1004.94</v>
      </c>
      <c r="I65" s="61" t="n">
        <f aca="false">I64+G65</f>
        <v>6998.08999999998</v>
      </c>
      <c r="M65" s="53" t="s">
        <v>366</v>
      </c>
    </row>
    <row r="66" customFormat="false" ht="15" hidden="false" customHeight="false" outlineLevel="0" collapsed="false">
      <c r="A66" s="53" t="s">
        <v>15</v>
      </c>
      <c r="B66" s="53" t="n">
        <v>4491</v>
      </c>
      <c r="C66" s="53" t="s">
        <v>356</v>
      </c>
      <c r="E66" s="71" t="n">
        <v>43921</v>
      </c>
      <c r="G66" s="68" t="n">
        <v>-25.55</v>
      </c>
      <c r="I66" s="61" t="n">
        <f aca="false">I65+G66</f>
        <v>6972.53999999998</v>
      </c>
      <c r="M66" s="33" t="n">
        <f aca="false">G60+G59+G35+G30+G21+G16</f>
        <v>54234.53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360</v>
      </c>
      <c r="E67" s="71" t="n">
        <v>43923</v>
      </c>
      <c r="G67" s="68" t="n">
        <v>-403.54</v>
      </c>
      <c r="I67" s="61" t="n">
        <f aca="false">I66+G67</f>
        <v>6568.99999999998</v>
      </c>
      <c r="J67" s="61" t="n">
        <f aca="false">I67-G66-G65-G64</f>
        <v>8099.48999999998</v>
      </c>
      <c r="K67" s="61" t="n">
        <f aca="false">8100.3-J67</f>
        <v>0.81000000001859</v>
      </c>
    </row>
    <row r="68" customFormat="false" ht="15" hidden="false" customHeight="false" outlineLevel="0" collapsed="false">
      <c r="A68" s="53" t="s">
        <v>15</v>
      </c>
      <c r="B68" s="53" t="s">
        <v>33</v>
      </c>
      <c r="C68" s="53"/>
      <c r="E68" s="71" t="n">
        <v>43924</v>
      </c>
      <c r="G68" s="61" t="n">
        <v>5700</v>
      </c>
      <c r="I68" s="61" t="n">
        <f aca="false">I67+G68</f>
        <v>12269</v>
      </c>
      <c r="J68" s="61" t="n">
        <f aca="false">I68-G66-G65-G64</f>
        <v>13799.49</v>
      </c>
      <c r="K68" s="61" t="n">
        <f aca="false">13800.3-J68</f>
        <v>0.810000000017681</v>
      </c>
    </row>
    <row r="69" customFormat="false" ht="15" hidden="false" customHeight="false" outlineLevel="0" collapsed="false">
      <c r="A69" s="53" t="s">
        <v>15</v>
      </c>
      <c r="B69" s="53" t="s">
        <v>247</v>
      </c>
      <c r="C69" s="53" t="s">
        <v>23</v>
      </c>
      <c r="E69" s="71" t="n">
        <v>43931</v>
      </c>
      <c r="G69" s="68" t="n">
        <v>-1649.82</v>
      </c>
      <c r="I69" s="61" t="n">
        <f aca="false">I68+G69</f>
        <v>10619.18</v>
      </c>
    </row>
    <row r="70" customFormat="false" ht="15" hidden="false" customHeight="false" outlineLevel="0" collapsed="false">
      <c r="A70" s="53" t="s">
        <v>15</v>
      </c>
      <c r="B70" s="53" t="s">
        <v>247</v>
      </c>
      <c r="C70" s="53" t="s">
        <v>25</v>
      </c>
      <c r="E70" s="71" t="n">
        <v>43931</v>
      </c>
      <c r="G70" s="68" t="n">
        <v>-5496.66</v>
      </c>
      <c r="I70" s="61" t="n">
        <f aca="false">I69+G70</f>
        <v>5122.51999999998</v>
      </c>
      <c r="J70" s="61" t="n">
        <f aca="false">I70-G64</f>
        <v>5622.51999999998</v>
      </c>
    </row>
    <row r="71" customFormat="false" ht="15" hidden="false" customHeight="false" outlineLevel="0" collapsed="false">
      <c r="A71" s="53" t="s">
        <v>15</v>
      </c>
      <c r="B71" s="53" t="n">
        <v>4492</v>
      </c>
      <c r="C71" s="53" t="s">
        <v>357</v>
      </c>
      <c r="E71" s="71" t="n">
        <v>43935</v>
      </c>
      <c r="G71" s="68" t="n">
        <v>-108.7</v>
      </c>
      <c r="I71" s="61" t="n">
        <f aca="false">I70+G71</f>
        <v>5013.81999999998</v>
      </c>
    </row>
    <row r="72" customFormat="false" ht="15" hidden="false" customHeight="false" outlineLevel="0" collapsed="false">
      <c r="A72" s="53" t="s">
        <v>15</v>
      </c>
      <c r="B72" s="53" t="n">
        <v>4493</v>
      </c>
      <c r="C72" s="53" t="s">
        <v>298</v>
      </c>
      <c r="E72" s="71" t="n">
        <v>43935</v>
      </c>
      <c r="G72" s="68" t="n">
        <v>-106.42</v>
      </c>
      <c r="I72" s="61" t="n">
        <f aca="false">I71+G72</f>
        <v>4907.39999999998</v>
      </c>
    </row>
    <row r="73" customFormat="false" ht="15" hidden="false" customHeight="false" outlineLevel="0" collapsed="false">
      <c r="A73" s="53" t="s">
        <v>15</v>
      </c>
      <c r="B73" s="53" t="n">
        <f aca="false">B72+1</f>
        <v>4494</v>
      </c>
      <c r="C73" s="53" t="s">
        <v>183</v>
      </c>
      <c r="E73" s="71" t="n">
        <v>43938</v>
      </c>
      <c r="G73" s="68" t="n">
        <v>-879</v>
      </c>
      <c r="I73" s="61" t="n">
        <f aca="false">I72+G73</f>
        <v>4028.39999999998</v>
      </c>
    </row>
    <row r="74" customFormat="false" ht="15" hidden="false" customHeight="false" outlineLevel="0" collapsed="false">
      <c r="A74" s="53" t="s">
        <v>15</v>
      </c>
      <c r="B74" s="53" t="n">
        <f aca="false">B73+1</f>
        <v>4495</v>
      </c>
      <c r="C74" s="53" t="s">
        <v>213</v>
      </c>
      <c r="E74" s="71" t="n">
        <v>43938</v>
      </c>
      <c r="G74" s="68" t="n">
        <v>-42.99</v>
      </c>
      <c r="I74" s="61" t="n">
        <f aca="false">I73+G74</f>
        <v>3985.40999999998</v>
      </c>
    </row>
    <row r="75" customFormat="false" ht="15" hidden="false" customHeight="false" outlineLevel="0" collapsed="false">
      <c r="A75" s="53" t="s">
        <v>15</v>
      </c>
      <c r="B75" s="53" t="n">
        <f aca="false">B74+1</f>
        <v>4496</v>
      </c>
      <c r="C75" s="53" t="s">
        <v>367</v>
      </c>
      <c r="E75" s="71" t="n">
        <v>43938</v>
      </c>
      <c r="G75" s="68" t="n">
        <v>-100</v>
      </c>
      <c r="I75" s="61" t="n">
        <f aca="false">I74+G75</f>
        <v>3885.40999999998</v>
      </c>
    </row>
    <row r="76" customFormat="false" ht="15" hidden="false" customHeight="false" outlineLevel="0" collapsed="false">
      <c r="A76" s="53" t="s">
        <v>15</v>
      </c>
      <c r="B76" s="53" t="n">
        <f aca="false">B75+1</f>
        <v>4497</v>
      </c>
      <c r="C76" s="53" t="s">
        <v>356</v>
      </c>
      <c r="E76" s="71" t="n">
        <v>43938</v>
      </c>
      <c r="G76" s="68" t="n">
        <v>-21.13</v>
      </c>
      <c r="I76" s="61" t="n">
        <f aca="false">I75+G76</f>
        <v>3864.27999999998</v>
      </c>
    </row>
    <row r="77" customFormat="false" ht="15" hidden="false" customHeight="false" outlineLevel="0" collapsed="false">
      <c r="A77" s="53" t="s">
        <v>15</v>
      </c>
      <c r="B77" s="53" t="s">
        <v>247</v>
      </c>
      <c r="C77" s="53" t="s">
        <v>25</v>
      </c>
      <c r="E77" s="71" t="n">
        <v>43945</v>
      </c>
      <c r="G77" s="68" t="n">
        <v>-2002.18</v>
      </c>
      <c r="I77" s="61" t="n">
        <f aca="false">I76+G77</f>
        <v>1862.09999999998</v>
      </c>
    </row>
    <row r="78" customFormat="false" ht="15" hidden="false" customHeight="false" outlineLevel="0" collapsed="false">
      <c r="A78" s="53" t="s">
        <v>15</v>
      </c>
      <c r="B78" s="53" t="s">
        <v>33</v>
      </c>
      <c r="C78" s="53"/>
      <c r="E78" s="71" t="n">
        <v>43945</v>
      </c>
      <c r="G78" s="80" t="n">
        <v>1200</v>
      </c>
      <c r="I78" s="61" t="n">
        <f aca="false">I77+G78</f>
        <v>3062.09999999998</v>
      </c>
    </row>
    <row r="79" customFormat="false" ht="15" hidden="false" customHeight="false" outlineLevel="0" collapsed="false">
      <c r="A79" s="53" t="s">
        <v>15</v>
      </c>
      <c r="B79" s="53" t="s">
        <v>33</v>
      </c>
      <c r="C79" s="53"/>
      <c r="E79" s="71" t="n">
        <v>43945</v>
      </c>
      <c r="G79" s="80" t="n">
        <v>12500</v>
      </c>
      <c r="I79" s="61" t="n">
        <f aca="false">I78+G79</f>
        <v>15562.1</v>
      </c>
      <c r="J79" s="61"/>
      <c r="K79" s="61"/>
    </row>
    <row r="80" customFormat="false" ht="15" hidden="false" customHeight="false" outlineLevel="0" collapsed="false">
      <c r="A80" s="53" t="s">
        <v>15</v>
      </c>
      <c r="B80" s="53" t="n">
        <v>4498</v>
      </c>
      <c r="C80" s="53" t="s">
        <v>39</v>
      </c>
      <c r="E80" s="71" t="n">
        <v>43950</v>
      </c>
      <c r="G80" s="84" t="n">
        <v>-1509.32</v>
      </c>
      <c r="I80" s="61" t="n">
        <f aca="false">I79+G80</f>
        <v>14052.78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360</v>
      </c>
      <c r="E81" s="71" t="n">
        <v>43950</v>
      </c>
      <c r="G81" s="68" t="n">
        <v>-403.54</v>
      </c>
      <c r="I81" s="61" t="n">
        <f aca="false">I80+G81</f>
        <v>13649.24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23</v>
      </c>
      <c r="E82" s="71" t="n">
        <v>43951</v>
      </c>
      <c r="G82" s="68" t="n">
        <v>-527</v>
      </c>
      <c r="I82" s="61" t="n">
        <f aca="false">I81+G82</f>
        <v>13122.24</v>
      </c>
    </row>
    <row r="83" customFormat="false" ht="15" hidden="false" customHeight="false" outlineLevel="0" collapsed="false">
      <c r="A83" s="53" t="s">
        <v>15</v>
      </c>
      <c r="B83" s="53" t="s">
        <v>247</v>
      </c>
      <c r="C83" s="53" t="s">
        <v>23</v>
      </c>
      <c r="E83" s="71" t="n">
        <v>43951</v>
      </c>
      <c r="G83" s="68" t="n">
        <v>-1182.08</v>
      </c>
      <c r="I83" s="61" t="n">
        <f aca="false">I82+G83</f>
        <v>11940.16</v>
      </c>
    </row>
    <row r="84" customFormat="false" ht="15" hidden="false" customHeight="false" outlineLevel="0" collapsed="false">
      <c r="A84" s="53" t="s">
        <v>15</v>
      </c>
      <c r="B84" s="53" t="s">
        <v>247</v>
      </c>
      <c r="C84" s="53" t="s">
        <v>25</v>
      </c>
      <c r="E84" s="71" t="n">
        <v>43951</v>
      </c>
      <c r="G84" s="68" t="n">
        <v>-3660.86</v>
      </c>
      <c r="I84" s="61" t="n">
        <f aca="false">I83+G84</f>
        <v>8279.29999999998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249</v>
      </c>
      <c r="E85" s="71" t="n">
        <v>43952</v>
      </c>
      <c r="G85" s="68" t="n">
        <v>-476.78</v>
      </c>
      <c r="I85" s="61" t="n">
        <f aca="false">I84+G85</f>
        <v>7802.51999999998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249</v>
      </c>
      <c r="E86" s="71" t="n">
        <v>43952</v>
      </c>
      <c r="G86" s="68" t="n">
        <v>-0.2</v>
      </c>
      <c r="I86" s="61" t="n">
        <f aca="false">I85+G86</f>
        <v>7802.31999999998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368</v>
      </c>
      <c r="E87" s="71" t="n">
        <v>43952</v>
      </c>
      <c r="G87" s="68" t="n">
        <v>-623.04</v>
      </c>
      <c r="I87" s="61" t="n">
        <f aca="false">I86+G87</f>
        <v>7179.27999999998</v>
      </c>
    </row>
    <row r="88" customFormat="false" ht="15" hidden="false" customHeight="false" outlineLevel="0" collapsed="false">
      <c r="A88" s="85" t="s">
        <v>15</v>
      </c>
      <c r="B88" s="85" t="s">
        <v>33</v>
      </c>
      <c r="C88" s="85"/>
      <c r="D88" s="85"/>
      <c r="E88" s="86" t="n">
        <v>43955</v>
      </c>
      <c r="F88" s="87"/>
      <c r="G88" s="73" t="n">
        <v>37215</v>
      </c>
      <c r="H88" s="85"/>
      <c r="I88" s="61" t="n">
        <f aca="false">I87+G88</f>
        <v>44394.28</v>
      </c>
      <c r="J88" s="85"/>
    </row>
    <row r="89" customFormat="false" ht="15" hidden="false" customHeight="false" outlineLevel="0" collapsed="false">
      <c r="A89" s="53" t="s">
        <v>15</v>
      </c>
      <c r="B89" s="53" t="n">
        <v>4499</v>
      </c>
      <c r="C89" s="53" t="s">
        <v>298</v>
      </c>
      <c r="E89" s="71" t="n">
        <v>43958</v>
      </c>
      <c r="G89" s="68" t="n">
        <v>-221.72</v>
      </c>
      <c r="I89" s="61" t="n">
        <f aca="false">I88+G89</f>
        <v>44172.56</v>
      </c>
    </row>
    <row r="90" customFormat="false" ht="15" hidden="false" customHeight="false" outlineLevel="0" collapsed="false">
      <c r="A90" s="53" t="s">
        <v>15</v>
      </c>
      <c r="B90" s="53" t="n">
        <v>4500</v>
      </c>
      <c r="C90" s="53" t="s">
        <v>357</v>
      </c>
      <c r="E90" s="71" t="n">
        <v>43958</v>
      </c>
      <c r="G90" s="68" t="n">
        <v>-108.7</v>
      </c>
      <c r="I90" s="61" t="n">
        <f aca="false">I89+G90</f>
        <v>44063.86</v>
      </c>
    </row>
    <row r="91" customFormat="false" ht="15" hidden="false" customHeight="false" outlineLevel="0" collapsed="false">
      <c r="A91" s="53" t="s">
        <v>15</v>
      </c>
      <c r="B91" s="53" t="n">
        <v>4501</v>
      </c>
      <c r="C91" s="53" t="s">
        <v>16</v>
      </c>
      <c r="E91" s="71" t="n">
        <v>43958</v>
      </c>
      <c r="G91" s="68" t="n">
        <v>-500</v>
      </c>
      <c r="I91" s="61" t="n">
        <f aca="false">I90+G91</f>
        <v>43563.86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23</v>
      </c>
      <c r="E92" s="71" t="n">
        <v>43958</v>
      </c>
      <c r="G92" s="68" t="n">
        <v>-1675.62</v>
      </c>
      <c r="I92" s="61" t="n">
        <f aca="false">I91+G92</f>
        <v>41888.24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25</v>
      </c>
      <c r="E93" s="71" t="n">
        <v>43958</v>
      </c>
      <c r="G93" s="68" t="n">
        <v>-5563.7</v>
      </c>
      <c r="I93" s="61" t="n">
        <f aca="false">I92+G93</f>
        <v>36324.54</v>
      </c>
    </row>
    <row r="94" customFormat="false" ht="15" hidden="false" customHeight="false" outlineLevel="0" collapsed="false">
      <c r="A94" s="53" t="s">
        <v>15</v>
      </c>
      <c r="B94" s="53" t="s">
        <v>33</v>
      </c>
      <c r="C94" s="53"/>
      <c r="E94" s="71" t="n">
        <v>43966</v>
      </c>
      <c r="G94" s="88" t="n">
        <v>4700</v>
      </c>
      <c r="I94" s="61" t="n">
        <f aca="false">I93+G94</f>
        <v>41024.54</v>
      </c>
    </row>
    <row r="95" customFormat="false" ht="15" hidden="false" customHeight="false" outlineLevel="0" collapsed="false">
      <c r="A95" s="53" t="s">
        <v>15</v>
      </c>
      <c r="B95" s="53" t="n">
        <v>4502</v>
      </c>
      <c r="C95" s="53" t="s">
        <v>213</v>
      </c>
      <c r="E95" s="71" t="n">
        <v>43965</v>
      </c>
      <c r="G95" s="68" t="n">
        <v>-42.99</v>
      </c>
      <c r="I95" s="61" t="n">
        <f aca="false">I94+G95</f>
        <v>40981.55</v>
      </c>
    </row>
    <row r="96" customFormat="false" ht="15" hidden="false" customHeight="false" outlineLevel="0" collapsed="false">
      <c r="A96" s="53" t="s">
        <v>15</v>
      </c>
      <c r="B96" s="53" t="s">
        <v>247</v>
      </c>
      <c r="C96" s="53" t="s">
        <v>23</v>
      </c>
      <c r="E96" s="71" t="n">
        <v>43972</v>
      </c>
      <c r="G96" s="89" t="n">
        <v>-1757.72</v>
      </c>
      <c r="I96" s="61" t="n">
        <f aca="false">I95+G96</f>
        <v>39223.83</v>
      </c>
    </row>
    <row r="97" customFormat="false" ht="15" hidden="false" customHeight="false" outlineLevel="0" collapsed="false">
      <c r="A97" s="53" t="s">
        <v>15</v>
      </c>
      <c r="B97" s="53" t="s">
        <v>247</v>
      </c>
      <c r="C97" s="53" t="s">
        <v>25</v>
      </c>
      <c r="E97" s="71" t="n">
        <v>43972</v>
      </c>
      <c r="G97" s="89" t="n">
        <v>-5729.39</v>
      </c>
      <c r="I97" s="61" t="n">
        <f aca="false">I96+G97</f>
        <v>33494.44</v>
      </c>
      <c r="J97" s="61"/>
    </row>
    <row r="98" customFormat="false" ht="15" hidden="false" customHeight="false" outlineLevel="0" collapsed="false">
      <c r="A98" s="53" t="s">
        <v>15</v>
      </c>
      <c r="B98" s="53" t="s">
        <v>33</v>
      </c>
      <c r="C98" s="53"/>
      <c r="E98" s="71" t="n">
        <v>43980</v>
      </c>
      <c r="G98" s="88" t="n">
        <v>2390</v>
      </c>
      <c r="I98" s="61" t="n">
        <f aca="false">I97+G98</f>
        <v>35884.44</v>
      </c>
      <c r="J98" s="61"/>
    </row>
    <row r="99" customFormat="false" ht="15" hidden="false" customHeight="false" outlineLevel="0" collapsed="false">
      <c r="A99" s="53" t="s">
        <v>15</v>
      </c>
      <c r="B99" s="53" t="s">
        <v>247</v>
      </c>
      <c r="C99" s="53" t="s">
        <v>360</v>
      </c>
      <c r="E99" s="71" t="n">
        <v>43980</v>
      </c>
      <c r="G99" s="68" t="n">
        <v>-403.54</v>
      </c>
      <c r="I99" s="61" t="n">
        <f aca="false">I98+G99</f>
        <v>35480.9</v>
      </c>
      <c r="J99" s="61"/>
    </row>
    <row r="100" customFormat="false" ht="15" hidden="false" customHeight="false" outlineLevel="0" collapsed="false">
      <c r="A100" s="53" t="s">
        <v>15</v>
      </c>
      <c r="B100" s="53" t="n">
        <v>4503</v>
      </c>
      <c r="C100" s="53" t="s">
        <v>39</v>
      </c>
      <c r="E100" s="71" t="n">
        <v>43981</v>
      </c>
      <c r="G100" s="68" t="n">
        <v>-3218.61</v>
      </c>
      <c r="I100" s="61" t="n">
        <f aca="false">I99+G100</f>
        <v>32262.29</v>
      </c>
      <c r="J100" s="61" t="n">
        <f aca="false">I100-G90-G91-G64</f>
        <v>33370.99</v>
      </c>
      <c r="K100" s="61" t="n">
        <f aca="false">J100-34495.25</f>
        <v>-1124.26000000001</v>
      </c>
    </row>
    <row r="101" customFormat="false" ht="15" hidden="false" customHeight="false" outlineLevel="0" collapsed="false">
      <c r="A101" s="53" t="s">
        <v>15</v>
      </c>
      <c r="B101" s="53" t="n">
        <v>4504</v>
      </c>
      <c r="C101" s="53" t="s">
        <v>356</v>
      </c>
      <c r="E101" s="71" t="n">
        <v>43981</v>
      </c>
      <c r="G101" s="68" t="n">
        <v>-8.15</v>
      </c>
      <c r="I101" s="61" t="n">
        <f aca="false">I100+G101</f>
        <v>32254.14</v>
      </c>
    </row>
    <row r="102" customFormat="false" ht="15" hidden="false" customHeight="false" outlineLevel="0" collapsed="false">
      <c r="A102" s="53" t="s">
        <v>15</v>
      </c>
      <c r="B102" s="53" t="n">
        <v>4505</v>
      </c>
      <c r="C102" s="53" t="s">
        <v>364</v>
      </c>
      <c r="E102" s="71" t="n">
        <v>43981</v>
      </c>
      <c r="G102" s="68" t="n">
        <v>-900</v>
      </c>
      <c r="I102" s="61" t="n">
        <f aca="false">I101+G102</f>
        <v>31354.14</v>
      </c>
    </row>
    <row r="103" customFormat="false" ht="15" hidden="false" customHeight="false" outlineLevel="0" collapsed="false">
      <c r="A103" s="53" t="s">
        <v>15</v>
      </c>
      <c r="B103" s="53" t="n">
        <v>4506</v>
      </c>
      <c r="C103" s="53" t="s">
        <v>369</v>
      </c>
      <c r="E103" s="71" t="n">
        <v>43981</v>
      </c>
      <c r="G103" s="68" t="n">
        <v>-320</v>
      </c>
      <c r="I103" s="61" t="n">
        <f aca="false">I102+G103</f>
        <v>31034.14</v>
      </c>
    </row>
    <row r="104" customFormat="false" ht="15" hidden="false" customHeight="false" outlineLevel="0" collapsed="false">
      <c r="A104" s="53" t="s">
        <v>15</v>
      </c>
      <c r="B104" s="53" t="n">
        <v>4507</v>
      </c>
      <c r="C104" s="53" t="s">
        <v>370</v>
      </c>
      <c r="E104" s="71" t="n">
        <v>43981</v>
      </c>
      <c r="G104" s="68" t="n">
        <v>-840</v>
      </c>
      <c r="I104" s="61" t="n">
        <f aca="false">I103+G104</f>
        <v>30194.14</v>
      </c>
    </row>
    <row r="105" customFormat="false" ht="15" hidden="false" customHeight="false" outlineLevel="0" collapsed="false">
      <c r="A105" s="53" t="s">
        <v>15</v>
      </c>
      <c r="B105" s="53" t="n">
        <v>4550</v>
      </c>
      <c r="C105" s="53" t="s">
        <v>298</v>
      </c>
      <c r="E105" s="71" t="n">
        <v>43981</v>
      </c>
      <c r="G105" s="68" t="n">
        <v>-0.75</v>
      </c>
      <c r="I105" s="61" t="n">
        <f aca="false">I104+G105</f>
        <v>30193.39</v>
      </c>
    </row>
    <row r="106" customFormat="false" ht="15" hidden="false" customHeight="false" outlineLevel="0" collapsed="false">
      <c r="A106" s="53" t="s">
        <v>15</v>
      </c>
      <c r="B106" s="53" t="n">
        <v>4551</v>
      </c>
      <c r="C106" s="53" t="s">
        <v>371</v>
      </c>
      <c r="E106" s="71" t="n">
        <v>43981</v>
      </c>
      <c r="G106" s="68" t="n">
        <v>-500</v>
      </c>
      <c r="I106" s="61" t="n">
        <f aca="false">I105+G106</f>
        <v>29693.39</v>
      </c>
    </row>
    <row r="107" customFormat="false" ht="15" hidden="false" customHeight="false" outlineLevel="0" collapsed="false">
      <c r="A107" s="53" t="s">
        <v>15</v>
      </c>
      <c r="B107" s="53" t="s">
        <v>247</v>
      </c>
      <c r="C107" s="53" t="s">
        <v>23</v>
      </c>
      <c r="E107" s="71" t="n">
        <v>43987</v>
      </c>
      <c r="G107" s="68" t="n">
        <v>-1683.76</v>
      </c>
      <c r="I107" s="61" t="n">
        <f aca="false">I106+G107</f>
        <v>28009.63</v>
      </c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25</v>
      </c>
      <c r="E108" s="71" t="n">
        <v>43987</v>
      </c>
      <c r="G108" s="68" t="n">
        <v>-5591.11</v>
      </c>
      <c r="I108" s="61" t="n">
        <f aca="false">I107+G108</f>
        <v>22418.52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249</v>
      </c>
      <c r="E109" s="71" t="n">
        <v>43987</v>
      </c>
      <c r="G109" s="68" t="n">
        <v>-299.95</v>
      </c>
      <c r="I109" s="61" t="n">
        <f aca="false">I108+G109</f>
        <v>22118.57</v>
      </c>
    </row>
    <row r="110" customFormat="false" ht="15" hidden="false" customHeight="false" outlineLevel="0" collapsed="false">
      <c r="A110" s="53" t="s">
        <v>15</v>
      </c>
      <c r="B110" s="53" t="s">
        <v>33</v>
      </c>
      <c r="C110" s="53"/>
      <c r="E110" s="71" t="n">
        <v>43994</v>
      </c>
      <c r="G110" s="81" t="n">
        <v>3750</v>
      </c>
      <c r="I110" s="61" t="n">
        <f aca="false">I109+G110</f>
        <v>25868.57</v>
      </c>
    </row>
    <row r="111" customFormat="false" ht="15" hidden="false" customHeight="false" outlineLevel="0" collapsed="false">
      <c r="A111" s="53" t="s">
        <v>15</v>
      </c>
      <c r="B111" s="53" t="s">
        <v>247</v>
      </c>
      <c r="C111" s="53" t="s">
        <v>25</v>
      </c>
      <c r="E111" s="71" t="n">
        <v>44000</v>
      </c>
      <c r="G111" s="68" t="n">
        <v>-5619.29</v>
      </c>
      <c r="I111" s="61" t="n">
        <f aca="false">I110+G111</f>
        <v>20249.28</v>
      </c>
    </row>
    <row r="112" customFormat="false" ht="15" hidden="false" customHeight="false" outlineLevel="0" collapsed="false">
      <c r="A112" s="53" t="s">
        <v>15</v>
      </c>
      <c r="B112" s="53" t="n">
        <v>4508</v>
      </c>
      <c r="C112" s="53" t="s">
        <v>213</v>
      </c>
      <c r="E112" s="71" t="n">
        <v>44001</v>
      </c>
      <c r="G112" s="68" t="n">
        <v>-42.99</v>
      </c>
      <c r="I112" s="61" t="n">
        <f aca="false">I111+G112</f>
        <v>20206.29</v>
      </c>
    </row>
    <row r="113" customFormat="false" ht="15" hidden="false" customHeight="false" outlineLevel="0" collapsed="false">
      <c r="A113" s="53" t="s">
        <v>15</v>
      </c>
      <c r="B113" s="53" t="n">
        <v>4509</v>
      </c>
      <c r="C113" s="53" t="s">
        <v>356</v>
      </c>
      <c r="E113" s="71" t="n">
        <v>44001</v>
      </c>
      <c r="G113" s="68" t="n">
        <v>-9.48</v>
      </c>
      <c r="I113" s="61" t="n">
        <f aca="false">I112+G113</f>
        <v>20196.81</v>
      </c>
    </row>
    <row r="114" customFormat="false" ht="15" hidden="false" customHeight="false" outlineLevel="0" collapsed="false">
      <c r="A114" s="53" t="s">
        <v>15</v>
      </c>
      <c r="B114" s="53" t="s">
        <v>33</v>
      </c>
      <c r="C114" s="53"/>
      <c r="E114" s="71" t="n">
        <v>44001</v>
      </c>
      <c r="G114" s="81" t="n">
        <v>9765</v>
      </c>
      <c r="I114" s="61" t="n">
        <f aca="false">I113+G114</f>
        <v>29961.81</v>
      </c>
    </row>
    <row r="115" customFormat="false" ht="15" hidden="false" customHeight="false" outlineLevel="0" collapsed="false">
      <c r="A115" s="53" t="s">
        <v>15</v>
      </c>
      <c r="B115" s="53" t="s">
        <v>247</v>
      </c>
      <c r="C115" s="53" t="s">
        <v>23</v>
      </c>
      <c r="E115" s="71" t="n">
        <v>44004</v>
      </c>
      <c r="G115" s="68" t="n">
        <v>-1694.48</v>
      </c>
      <c r="I115" s="61" t="n">
        <f aca="false">I114+G115</f>
        <v>28267.33</v>
      </c>
    </row>
    <row r="116" customFormat="false" ht="15" hidden="false" customHeight="false" outlineLevel="0" collapsed="false">
      <c r="A116" s="53" t="s">
        <v>15</v>
      </c>
      <c r="B116" s="53" t="n">
        <v>4510</v>
      </c>
      <c r="C116" s="53" t="s">
        <v>372</v>
      </c>
      <c r="E116" s="71" t="n">
        <v>44011</v>
      </c>
      <c r="G116" s="68" t="n">
        <v>-500</v>
      </c>
      <c r="I116" s="61" t="n">
        <f aca="false">I115+G116</f>
        <v>27767.33</v>
      </c>
    </row>
    <row r="117" customFormat="false" ht="15" hidden="false" customHeight="false" outlineLevel="0" collapsed="false">
      <c r="A117" s="53" t="s">
        <v>15</v>
      </c>
      <c r="B117" s="53" t="n">
        <v>4511</v>
      </c>
      <c r="C117" s="53" t="s">
        <v>298</v>
      </c>
      <c r="E117" s="71" t="n">
        <v>44011</v>
      </c>
      <c r="G117" s="68" t="n">
        <v>-146.76</v>
      </c>
      <c r="I117" s="61" t="n">
        <f aca="false">I116+G117</f>
        <v>27620.57</v>
      </c>
    </row>
    <row r="118" customFormat="false" ht="15" hidden="false" customHeight="false" outlineLevel="0" collapsed="false">
      <c r="A118" s="53" t="s">
        <v>15</v>
      </c>
      <c r="B118" s="53" t="n">
        <v>4512</v>
      </c>
      <c r="C118" s="53" t="s">
        <v>37</v>
      </c>
      <c r="E118" s="71" t="n">
        <v>44011</v>
      </c>
      <c r="G118" s="68" t="n">
        <v>-109.16</v>
      </c>
      <c r="I118" s="61" t="n">
        <f aca="false">I117+G118</f>
        <v>27511.41</v>
      </c>
    </row>
    <row r="119" customFormat="false" ht="15" hidden="false" customHeight="false" outlineLevel="0" collapsed="false">
      <c r="A119" s="53" t="s">
        <v>15</v>
      </c>
      <c r="B119" s="53" t="n">
        <v>4552</v>
      </c>
      <c r="C119" s="53" t="s">
        <v>39</v>
      </c>
      <c r="E119" s="71" t="n">
        <v>44012</v>
      </c>
      <c r="G119" s="68" t="n">
        <v>-1052.15</v>
      </c>
      <c r="I119" s="61" t="n">
        <f aca="false">I118+G119</f>
        <v>26459.26</v>
      </c>
      <c r="M119" s="53" t="s">
        <v>373</v>
      </c>
    </row>
    <row r="120" customFormat="false" ht="15" hidden="false" customHeight="false" outlineLevel="0" collapsed="false">
      <c r="A120" s="53" t="s">
        <v>15</v>
      </c>
      <c r="B120" s="53" t="s">
        <v>247</v>
      </c>
      <c r="C120" s="53" t="s">
        <v>360</v>
      </c>
      <c r="E120" s="71" t="n">
        <v>44012</v>
      </c>
      <c r="G120" s="68" t="n">
        <v>-403.54</v>
      </c>
      <c r="I120" s="61" t="n">
        <f aca="false">I119+G120</f>
        <v>26055.72</v>
      </c>
      <c r="M120" s="33" t="n">
        <f aca="false">G114+G110+G98+G94+G79+G78+G68</f>
        <v>40005</v>
      </c>
    </row>
    <row r="121" customFormat="false" ht="15" hidden="false" customHeight="false" outlineLevel="0" collapsed="false">
      <c r="A121" s="53" t="s">
        <v>15</v>
      </c>
      <c r="B121" s="53" t="s">
        <v>247</v>
      </c>
      <c r="C121" s="53" t="s">
        <v>23</v>
      </c>
      <c r="E121" s="71" t="n">
        <v>44013</v>
      </c>
      <c r="G121" s="68" t="n">
        <v>-1671.88</v>
      </c>
      <c r="I121" s="61" t="n">
        <f aca="false">I120+G121</f>
        <v>24383.84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25</v>
      </c>
      <c r="E122" s="71" t="n">
        <v>44013</v>
      </c>
      <c r="G122" s="68" t="n">
        <v>-5556.3</v>
      </c>
      <c r="I122" s="61" t="n">
        <f aca="false">I121+G122</f>
        <v>18827.54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249</v>
      </c>
      <c r="E123" s="71" t="n">
        <v>44013</v>
      </c>
      <c r="G123" s="68" t="n">
        <v>-661.89</v>
      </c>
      <c r="I123" s="61" t="n">
        <f aca="false">I122+G123</f>
        <v>18165.65</v>
      </c>
      <c r="J123" s="61"/>
      <c r="K123" s="61"/>
    </row>
    <row r="124" customFormat="false" ht="15" hidden="false" customHeight="false" outlineLevel="0" collapsed="false">
      <c r="A124" s="53" t="s">
        <v>15</v>
      </c>
      <c r="B124" s="53" t="s">
        <v>33</v>
      </c>
      <c r="C124" s="53"/>
      <c r="E124" s="71" t="n">
        <v>44019</v>
      </c>
      <c r="G124" s="61" t="n">
        <v>11700</v>
      </c>
      <c r="I124" s="61" t="n">
        <f aca="false">I123+G124</f>
        <v>29865.65</v>
      </c>
      <c r="J124" s="61" t="n">
        <f aca="false">I124-G116</f>
        <v>30365.65</v>
      </c>
      <c r="K124" s="61" t="n">
        <f aca="false">30366.46-J124</f>
        <v>0.810000000015862</v>
      </c>
    </row>
    <row r="125" customFormat="false" ht="15" hidden="false" customHeight="false" outlineLevel="0" collapsed="false">
      <c r="A125" s="53" t="s">
        <v>15</v>
      </c>
      <c r="B125" s="53" t="n">
        <v>4513</v>
      </c>
      <c r="C125" s="53" t="s">
        <v>213</v>
      </c>
      <c r="E125" s="71" t="n">
        <v>44025</v>
      </c>
      <c r="G125" s="68" t="n">
        <v>-42.99</v>
      </c>
      <c r="I125" s="61" t="n">
        <f aca="false">I124+G125</f>
        <v>29822.66</v>
      </c>
    </row>
    <row r="126" customFormat="false" ht="15" hidden="false" customHeight="false" outlineLevel="0" collapsed="false">
      <c r="A126" s="53" t="s">
        <v>15</v>
      </c>
      <c r="B126" s="53" t="n">
        <v>4514</v>
      </c>
      <c r="C126" s="53" t="s">
        <v>356</v>
      </c>
      <c r="E126" s="71" t="n">
        <v>44027</v>
      </c>
      <c r="G126" s="68" t="n">
        <v>-31.35</v>
      </c>
      <c r="I126" s="61" t="n">
        <f aca="false">I125+G126</f>
        <v>29791.31</v>
      </c>
    </row>
    <row r="127" customFormat="false" ht="15" hidden="false" customHeight="false" outlineLevel="0" collapsed="false">
      <c r="A127" s="53" t="s">
        <v>15</v>
      </c>
      <c r="B127" s="53" t="n">
        <v>4515</v>
      </c>
      <c r="C127" s="53" t="s">
        <v>287</v>
      </c>
      <c r="E127" s="71" t="n">
        <v>44027</v>
      </c>
      <c r="G127" s="68" t="n">
        <v>-9</v>
      </c>
      <c r="I127" s="61" t="n">
        <f aca="false">I126+G127</f>
        <v>29782.31</v>
      </c>
    </row>
    <row r="128" customFormat="false" ht="15" hidden="false" customHeight="false" outlineLevel="0" collapsed="false">
      <c r="A128" s="53" t="s">
        <v>15</v>
      </c>
      <c r="B128" s="53" t="s">
        <v>247</v>
      </c>
      <c r="C128" s="53" t="s">
        <v>23</v>
      </c>
      <c r="E128" s="71" t="n">
        <v>44032</v>
      </c>
      <c r="G128" s="68" t="n">
        <v>-1668.14</v>
      </c>
      <c r="I128" s="61" t="n">
        <f aca="false">I127+G128</f>
        <v>28114.17</v>
      </c>
    </row>
    <row r="129" customFormat="false" ht="15" hidden="false" customHeight="false" outlineLevel="0" collapsed="false">
      <c r="A129" s="53" t="s">
        <v>15</v>
      </c>
      <c r="B129" s="53" t="s">
        <v>247</v>
      </c>
      <c r="C129" s="53" t="s">
        <v>25</v>
      </c>
      <c r="E129" s="71" t="n">
        <v>44028</v>
      </c>
      <c r="G129" s="68" t="n">
        <v>-5548.36</v>
      </c>
      <c r="I129" s="61" t="n">
        <f aca="false">I128+G129</f>
        <v>22565.81</v>
      </c>
      <c r="J129" s="61" t="n">
        <f aca="false">I129-G116</f>
        <v>23065.81</v>
      </c>
      <c r="K129" s="61" t="n">
        <f aca="false">23066.62-J129</f>
        <v>0.810000000015862</v>
      </c>
    </row>
    <row r="130" customFormat="false" ht="15" hidden="false" customHeight="false" outlineLevel="0" collapsed="false">
      <c r="A130" s="53" t="s">
        <v>15</v>
      </c>
      <c r="B130" s="53" t="n">
        <v>4516</v>
      </c>
      <c r="C130" s="53" t="s">
        <v>374</v>
      </c>
      <c r="E130" s="71" t="n">
        <v>44040</v>
      </c>
      <c r="G130" s="68" t="n">
        <v>-500</v>
      </c>
      <c r="I130" s="61" t="n">
        <f aca="false">I129+G130</f>
        <v>22065.81</v>
      </c>
    </row>
    <row r="131" customFormat="false" ht="15" hidden="false" customHeight="false" outlineLevel="0" collapsed="false">
      <c r="A131" s="53" t="s">
        <v>15</v>
      </c>
      <c r="B131" s="53" t="n">
        <v>4517</v>
      </c>
      <c r="C131" s="53" t="s">
        <v>298</v>
      </c>
      <c r="E131" s="71" t="n">
        <v>44040</v>
      </c>
      <c r="G131" s="68" t="n">
        <v>-159.35</v>
      </c>
      <c r="I131" s="61" t="n">
        <f aca="false">I130+G131</f>
        <v>21906.46</v>
      </c>
    </row>
    <row r="132" customFormat="false" ht="15" hidden="false" customHeight="false" outlineLevel="0" collapsed="false">
      <c r="A132" s="53" t="s">
        <v>15</v>
      </c>
      <c r="B132" s="53" t="n">
        <v>4518</v>
      </c>
      <c r="C132" s="53" t="s">
        <v>39</v>
      </c>
      <c r="E132" s="71" t="n">
        <v>44040</v>
      </c>
      <c r="G132" s="68" t="n">
        <v>-1034.39</v>
      </c>
      <c r="I132" s="61" t="n">
        <f aca="false">I131+G132</f>
        <v>20872.07</v>
      </c>
    </row>
    <row r="133" customFormat="false" ht="15" hidden="false" customHeight="false" outlineLevel="0" collapsed="false">
      <c r="A133" s="53" t="s">
        <v>15</v>
      </c>
      <c r="B133" s="53" t="s">
        <v>33</v>
      </c>
      <c r="C133" s="53"/>
      <c r="E133" s="71" t="n">
        <v>44040</v>
      </c>
      <c r="G133" s="90" t="n">
        <v>5167.39</v>
      </c>
      <c r="I133" s="61" t="n">
        <f aca="false">I132+G133</f>
        <v>26039.46</v>
      </c>
    </row>
    <row r="134" customFormat="false" ht="15" hidden="false" customHeight="false" outlineLevel="0" collapsed="false">
      <c r="A134" s="53" t="s">
        <v>15</v>
      </c>
      <c r="B134" s="53" t="s">
        <v>247</v>
      </c>
      <c r="C134" s="53" t="s">
        <v>249</v>
      </c>
      <c r="E134" s="71" t="n">
        <v>44041</v>
      </c>
      <c r="G134" s="91" t="n">
        <v>-480.48</v>
      </c>
      <c r="I134" s="61" t="n">
        <f aca="false">I133+G134</f>
        <v>25558.98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301</v>
      </c>
      <c r="E135" s="71" t="n">
        <v>44041</v>
      </c>
      <c r="G135" s="91" t="n">
        <v>-403.54</v>
      </c>
      <c r="I135" s="61" t="n">
        <f aca="false">I134+G135</f>
        <v>25155.44</v>
      </c>
    </row>
    <row r="136" customFormat="false" ht="15" hidden="false" customHeight="false" outlineLevel="0" collapsed="false">
      <c r="A136" s="53" t="s">
        <v>15</v>
      </c>
      <c r="B136" s="53" t="s">
        <v>33</v>
      </c>
      <c r="C136" s="53"/>
      <c r="E136" s="71" t="n">
        <v>44042</v>
      </c>
      <c r="G136" s="92" t="n">
        <v>33100</v>
      </c>
      <c r="I136" s="61" t="n">
        <f aca="false">I135+G136</f>
        <v>58255.44</v>
      </c>
    </row>
    <row r="137" customFormat="false" ht="15" hidden="false" customHeight="false" outlineLevel="0" collapsed="false">
      <c r="A137" s="53" t="s">
        <v>15</v>
      </c>
      <c r="B137" s="53" t="s">
        <v>247</v>
      </c>
      <c r="C137" s="53" t="s">
        <v>23</v>
      </c>
      <c r="E137" s="71" t="n">
        <v>44042</v>
      </c>
      <c r="G137" s="68" t="n">
        <v>-1614.18</v>
      </c>
      <c r="I137" s="61" t="n">
        <f aca="false">I136+G137</f>
        <v>56641.26</v>
      </c>
    </row>
    <row r="138" customFormat="false" ht="15" hidden="false" customHeight="false" outlineLevel="0" collapsed="false">
      <c r="A138" s="53" t="s">
        <v>15</v>
      </c>
      <c r="B138" s="53" t="s">
        <v>247</v>
      </c>
      <c r="C138" s="53" t="s">
        <v>25</v>
      </c>
      <c r="E138" s="71" t="n">
        <v>44042</v>
      </c>
      <c r="G138" s="68" t="n">
        <v>-5392.24</v>
      </c>
      <c r="I138" s="61" t="n">
        <f aca="false">I137+G138</f>
        <v>51249.02</v>
      </c>
      <c r="J138" s="61" t="n">
        <f aca="false">I138-G130-G116</f>
        <v>52249.02</v>
      </c>
      <c r="K138" s="61" t="n">
        <f aca="false">52249.83-J138</f>
        <v>0.810000000012224</v>
      </c>
      <c r="L138" s="61"/>
    </row>
    <row r="139" customFormat="false" ht="15" hidden="false" customHeight="false" outlineLevel="0" collapsed="false">
      <c r="B139" s="1" t="s">
        <v>247</v>
      </c>
      <c r="C139" s="1" t="s">
        <v>249</v>
      </c>
      <c r="G139" s="61"/>
      <c r="I139" s="61" t="n">
        <f aca="false">I138+G139</f>
        <v>51249.02</v>
      </c>
    </row>
    <row r="140" customFormat="false" ht="15" hidden="false" customHeight="false" outlineLevel="0" collapsed="false">
      <c r="A140" s="53" t="s">
        <v>15</v>
      </c>
      <c r="B140" s="53" t="s">
        <v>33</v>
      </c>
      <c r="C140" s="53"/>
      <c r="E140" s="71" t="n">
        <v>44050</v>
      </c>
      <c r="G140" s="92" t="n">
        <v>10300</v>
      </c>
      <c r="I140" s="61" t="n">
        <f aca="false">I139+G140</f>
        <v>61549.02</v>
      </c>
      <c r="J140" s="61" t="n">
        <f aca="false">I140-G130-G116</f>
        <v>62549.02</v>
      </c>
      <c r="K140" s="61" t="n">
        <f aca="false">62549.83-J140</f>
        <v>0.810000000012224</v>
      </c>
    </row>
    <row r="141" customFormat="false" ht="15" hidden="false" customHeight="false" outlineLevel="0" collapsed="false">
      <c r="A141" s="53" t="s">
        <v>15</v>
      </c>
      <c r="B141" s="53" t="n">
        <v>4519</v>
      </c>
      <c r="C141" s="53" t="s">
        <v>213</v>
      </c>
      <c r="E141" s="71" t="n">
        <v>44056</v>
      </c>
      <c r="G141" s="68" t="n">
        <v>-43.96</v>
      </c>
      <c r="I141" s="61" t="n">
        <f aca="false">I140+G141</f>
        <v>61505.06</v>
      </c>
    </row>
    <row r="142" customFormat="false" ht="15" hidden="false" customHeight="false" outlineLevel="0" collapsed="false">
      <c r="A142" s="53" t="s">
        <v>15</v>
      </c>
      <c r="B142" s="53" t="n">
        <f aca="false">B141+1</f>
        <v>4520</v>
      </c>
      <c r="C142" s="53" t="s">
        <v>356</v>
      </c>
      <c r="E142" s="71" t="n">
        <v>44056</v>
      </c>
      <c r="G142" s="68" t="n">
        <v>-22.03</v>
      </c>
      <c r="I142" s="61" t="n">
        <f aca="false">I141+G142</f>
        <v>61483.03</v>
      </c>
    </row>
    <row r="143" customFormat="false" ht="15" hidden="false" customHeight="false" outlineLevel="0" collapsed="false">
      <c r="A143" s="53" t="s">
        <v>15</v>
      </c>
      <c r="B143" s="53" t="n">
        <f aca="false">B142+1</f>
        <v>4521</v>
      </c>
      <c r="C143" s="53" t="s">
        <v>375</v>
      </c>
      <c r="E143" s="71" t="n">
        <v>44056</v>
      </c>
      <c r="G143" s="68" t="n">
        <v>-821.97</v>
      </c>
      <c r="I143" s="61" t="n">
        <f aca="false">I142+G143</f>
        <v>60661.06</v>
      </c>
    </row>
    <row r="144" customFormat="false" ht="15" hidden="false" customHeight="false" outlineLevel="0" collapsed="false">
      <c r="A144" s="53" t="s">
        <v>15</v>
      </c>
      <c r="B144" s="53" t="n">
        <f aca="false">B143+1</f>
        <v>4522</v>
      </c>
      <c r="C144" s="53" t="s">
        <v>376</v>
      </c>
      <c r="E144" s="71" t="n">
        <v>44056</v>
      </c>
      <c r="G144" s="68" t="n">
        <v>-805.77</v>
      </c>
      <c r="I144" s="61" t="n">
        <f aca="false">I143+G144</f>
        <v>59855.29</v>
      </c>
    </row>
    <row r="145" customFormat="false" ht="15" hidden="false" customHeight="false" outlineLevel="0" collapsed="false">
      <c r="A145" s="53" t="s">
        <v>15</v>
      </c>
      <c r="B145" s="53" t="s">
        <v>247</v>
      </c>
      <c r="C145" s="53" t="s">
        <v>25</v>
      </c>
      <c r="E145" s="71" t="n">
        <v>44057</v>
      </c>
      <c r="G145" s="68" t="n">
        <v>-3854.16</v>
      </c>
      <c r="I145" s="61" t="n">
        <f aca="false">I144+G145</f>
        <v>56001.13</v>
      </c>
    </row>
    <row r="146" customFormat="false" ht="15" hidden="false" customHeight="false" outlineLevel="0" collapsed="false">
      <c r="A146" s="53" t="s">
        <v>15</v>
      </c>
      <c r="B146" s="53" t="s">
        <v>247</v>
      </c>
      <c r="C146" s="53" t="s">
        <v>249</v>
      </c>
      <c r="E146" s="71" t="n">
        <v>44057</v>
      </c>
      <c r="G146" s="68" t="n">
        <v>-52.56</v>
      </c>
      <c r="I146" s="61" t="n">
        <f aca="false">I145+G146</f>
        <v>55948.57</v>
      </c>
      <c r="J146" s="61" t="n">
        <f aca="false">I146-G141-G130-G116</f>
        <v>56992.53</v>
      </c>
      <c r="K146" s="61" t="n">
        <f aca="false">56993.34-J146</f>
        <v>0.810000000004948</v>
      </c>
      <c r="L146" s="61"/>
    </row>
    <row r="147" customFormat="false" ht="15" hidden="false" customHeight="false" outlineLevel="0" collapsed="false">
      <c r="A147" s="53" t="s">
        <v>15</v>
      </c>
      <c r="B147" s="53" t="s">
        <v>377</v>
      </c>
      <c r="C147" s="53"/>
      <c r="E147" s="71"/>
      <c r="G147" s="68" t="n">
        <v>-19.19</v>
      </c>
      <c r="I147" s="61" t="n">
        <f aca="false">I146+G147</f>
        <v>55929.38</v>
      </c>
      <c r="J147" s="61"/>
      <c r="K147" s="61"/>
      <c r="L147" s="61"/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23</v>
      </c>
      <c r="E148" s="71"/>
      <c r="G148" s="68" t="n">
        <v>-1645.5</v>
      </c>
      <c r="I148" s="61" t="n">
        <f aca="false">I147+G148</f>
        <v>54283.88</v>
      </c>
      <c r="J148" s="61"/>
      <c r="K148" s="61"/>
      <c r="L148" s="61"/>
    </row>
    <row r="149" customFormat="false" ht="15" hidden="false" customHeight="false" outlineLevel="0" collapsed="false">
      <c r="A149" s="53" t="s">
        <v>15</v>
      </c>
      <c r="B149" s="53" t="n">
        <v>4523</v>
      </c>
      <c r="C149" s="53" t="s">
        <v>196</v>
      </c>
      <c r="E149" s="71" t="n">
        <v>44056</v>
      </c>
      <c r="G149" s="68" t="n">
        <v>-17997</v>
      </c>
      <c r="I149" s="61" t="n">
        <f aca="false">I148+G149</f>
        <v>36286.88</v>
      </c>
    </row>
    <row r="150" customFormat="false" ht="15" hidden="false" customHeight="false" outlineLevel="0" collapsed="false">
      <c r="A150" s="53" t="s">
        <v>15</v>
      </c>
      <c r="B150" s="53" t="n">
        <f aca="false">B149+1</f>
        <v>4524</v>
      </c>
      <c r="C150" s="53" t="s">
        <v>378</v>
      </c>
      <c r="E150" s="71" t="n">
        <v>44062</v>
      </c>
      <c r="G150" s="68" t="n">
        <v>-500</v>
      </c>
      <c r="I150" s="61" t="n">
        <f aca="false">I149+G150</f>
        <v>35786.88</v>
      </c>
    </row>
    <row r="151" customFormat="false" ht="15" hidden="false" customHeight="false" outlineLevel="0" collapsed="false">
      <c r="A151" s="53" t="s">
        <v>15</v>
      </c>
      <c r="B151" s="53" t="n">
        <f aca="false">B150+1</f>
        <v>4525</v>
      </c>
      <c r="C151" s="53" t="s">
        <v>39</v>
      </c>
      <c r="E151" s="71" t="n">
        <v>44062</v>
      </c>
      <c r="G151" s="68" t="n">
        <v>-2398.31</v>
      </c>
      <c r="I151" s="61" t="n">
        <f aca="false">I150+G151</f>
        <v>33388.57</v>
      </c>
    </row>
    <row r="152" customFormat="false" ht="15" hidden="false" customHeight="false" outlineLevel="0" collapsed="false">
      <c r="A152" s="53" t="s">
        <v>15</v>
      </c>
      <c r="B152" s="53" t="n">
        <f aca="false">B151+1</f>
        <v>4526</v>
      </c>
      <c r="C152" s="53" t="s">
        <v>318</v>
      </c>
      <c r="E152" s="71" t="n">
        <v>44062</v>
      </c>
      <c r="G152" s="68" t="n">
        <v>-850</v>
      </c>
      <c r="I152" s="61" t="n">
        <f aca="false">I151+G152</f>
        <v>32538.57</v>
      </c>
    </row>
    <row r="153" customFormat="false" ht="15" hidden="false" customHeight="false" outlineLevel="0" collapsed="false">
      <c r="A153" s="53" t="s">
        <v>15</v>
      </c>
      <c r="B153" s="53" t="n">
        <f aca="false">B152+1</f>
        <v>4527</v>
      </c>
      <c r="C153" s="53" t="s">
        <v>379</v>
      </c>
      <c r="E153" s="71" t="n">
        <v>44063</v>
      </c>
      <c r="G153" s="68" t="n">
        <v>-240</v>
      </c>
      <c r="I153" s="61" t="n">
        <f aca="false">I152+G153</f>
        <v>32298.57</v>
      </c>
    </row>
    <row r="154" customFormat="false" ht="15" hidden="false" customHeight="false" outlineLevel="0" collapsed="false">
      <c r="A154" s="53" t="s">
        <v>15</v>
      </c>
      <c r="B154" s="53" t="n">
        <f aca="false">B153+1</f>
        <v>4528</v>
      </c>
      <c r="C154" s="53" t="s">
        <v>380</v>
      </c>
      <c r="E154" s="71" t="n">
        <v>44063</v>
      </c>
      <c r="G154" s="68" t="n">
        <v>-260</v>
      </c>
      <c r="I154" s="61" t="n">
        <f aca="false">I153+G154</f>
        <v>32038.57</v>
      </c>
    </row>
    <row r="155" customFormat="false" ht="15" hidden="false" customHeight="false" outlineLevel="0" collapsed="false">
      <c r="A155" s="53" t="s">
        <v>15</v>
      </c>
      <c r="B155" s="53" t="n">
        <f aca="false">B154+1</f>
        <v>4529</v>
      </c>
      <c r="C155" s="53" t="s">
        <v>381</v>
      </c>
      <c r="D155" s="53" t="s">
        <v>382</v>
      </c>
      <c r="E155" s="71" t="n">
        <v>44069</v>
      </c>
      <c r="G155" s="68" t="n">
        <v>-371.8</v>
      </c>
      <c r="I155" s="61" t="n">
        <f aca="false">I154+G155</f>
        <v>31666.77</v>
      </c>
    </row>
    <row r="156" customFormat="false" ht="15" hidden="false" customHeight="false" outlineLevel="0" collapsed="false">
      <c r="A156" s="53" t="s">
        <v>15</v>
      </c>
      <c r="B156" s="53" t="s">
        <v>33</v>
      </c>
      <c r="C156" s="53"/>
      <c r="E156" s="71" t="n">
        <v>44069</v>
      </c>
      <c r="G156" s="93" t="n">
        <v>13385</v>
      </c>
      <c r="I156" s="61" t="n">
        <f aca="false">I155+G156</f>
        <v>45051.77</v>
      </c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23</v>
      </c>
      <c r="E157" s="71" t="n">
        <v>44069</v>
      </c>
      <c r="G157" s="68" t="n">
        <v>-1688.06</v>
      </c>
      <c r="I157" s="61" t="n">
        <f aca="false">I156+G157</f>
        <v>43363.71</v>
      </c>
      <c r="L157" s="94" t="s">
        <v>383</v>
      </c>
    </row>
    <row r="158" customFormat="false" ht="15" hidden="false" customHeight="false" outlineLevel="0" collapsed="false">
      <c r="A158" s="53" t="s">
        <v>15</v>
      </c>
      <c r="B158" s="53" t="s">
        <v>247</v>
      </c>
      <c r="C158" s="53" t="s">
        <v>25</v>
      </c>
      <c r="E158" s="71" t="n">
        <v>44069</v>
      </c>
      <c r="G158" s="68" t="n">
        <v>-5602.37</v>
      </c>
      <c r="I158" s="61" t="n">
        <f aca="false">I157+G158</f>
        <v>37761.34</v>
      </c>
      <c r="L158" s="95" t="n">
        <f aca="false">SUM(G141:G155)+SUM(G157:G159)</f>
        <v>-37877.18</v>
      </c>
    </row>
    <row r="159" customFormat="false" ht="15" hidden="false" customHeight="false" outlineLevel="0" collapsed="false">
      <c r="A159" s="53" t="s">
        <v>15</v>
      </c>
      <c r="B159" s="53" t="s">
        <v>247</v>
      </c>
      <c r="C159" s="53" t="s">
        <v>249</v>
      </c>
      <c r="E159" s="71" t="n">
        <v>44076</v>
      </c>
      <c r="G159" s="96" t="n">
        <v>-704.5</v>
      </c>
      <c r="I159" s="61" t="n">
        <f aca="false">I158+G159</f>
        <v>37056.84</v>
      </c>
    </row>
    <row r="160" customFormat="false" ht="15" hidden="false" customHeight="false" outlineLevel="0" collapsed="false">
      <c r="A160" s="53" t="s">
        <v>15</v>
      </c>
      <c r="B160" s="53" t="s">
        <v>247</v>
      </c>
      <c r="C160" s="53" t="s">
        <v>301</v>
      </c>
      <c r="E160" s="71" t="n">
        <v>44074</v>
      </c>
      <c r="G160" s="68" t="n">
        <v>-403.54</v>
      </c>
      <c r="I160" s="61" t="n">
        <f aca="false">I159+G160</f>
        <v>36653.3</v>
      </c>
    </row>
    <row r="161" customFormat="false" ht="15" hidden="false" customHeight="false" outlineLevel="0" collapsed="false">
      <c r="A161" s="53" t="s">
        <v>15</v>
      </c>
      <c r="B161" s="53" t="n">
        <v>4530</v>
      </c>
      <c r="C161" s="53" t="s">
        <v>298</v>
      </c>
      <c r="E161" s="71" t="n">
        <v>44075</v>
      </c>
      <c r="G161" s="68" t="n">
        <v>-193.37</v>
      </c>
      <c r="I161" s="61" t="n">
        <f aca="false">I160+G161</f>
        <v>36459.93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23</v>
      </c>
      <c r="E162" s="71" t="n">
        <v>44084</v>
      </c>
      <c r="G162" s="68" t="n">
        <v>-1678.92</v>
      </c>
      <c r="I162" s="61" t="n">
        <f aca="false">I161+G162</f>
        <v>34781.01</v>
      </c>
    </row>
    <row r="163" customFormat="false" ht="15" hidden="false" customHeight="false" outlineLevel="0" collapsed="false">
      <c r="A163" s="53" t="s">
        <v>15</v>
      </c>
      <c r="B163" s="53" t="s">
        <v>247</v>
      </c>
      <c r="C163" s="53" t="s">
        <v>25</v>
      </c>
      <c r="E163" s="71" t="n">
        <v>44084</v>
      </c>
      <c r="G163" s="68" t="n">
        <v>-5576.51</v>
      </c>
      <c r="I163" s="61" t="n">
        <f aca="false">I162+G163</f>
        <v>29204.5</v>
      </c>
      <c r="J163" s="61" t="n">
        <f aca="false">I163-G150-G130-G116</f>
        <v>30704.5</v>
      </c>
      <c r="K163" s="61" t="n">
        <f aca="false">30704.5-J163</f>
        <v>0</v>
      </c>
      <c r="L163" s="61"/>
    </row>
    <row r="164" customFormat="false" ht="15" hidden="false" customHeight="false" outlineLevel="0" collapsed="false">
      <c r="A164" s="53" t="s">
        <v>15</v>
      </c>
      <c r="B164" s="53" t="n">
        <f aca="false">B161+1</f>
        <v>4531</v>
      </c>
      <c r="C164" s="53" t="s">
        <v>371</v>
      </c>
      <c r="E164" s="71" t="n">
        <v>44091</v>
      </c>
      <c r="G164" s="68" t="n">
        <v>-500</v>
      </c>
      <c r="I164" s="61" t="n">
        <f aca="false">I163+G164</f>
        <v>28704.5</v>
      </c>
    </row>
    <row r="165" customFormat="false" ht="15" hidden="false" customHeight="false" outlineLevel="0" collapsed="false">
      <c r="A165" s="53" t="s">
        <v>15</v>
      </c>
      <c r="B165" s="53" t="n">
        <f aca="false">B164+1</f>
        <v>4532</v>
      </c>
      <c r="C165" s="53" t="s">
        <v>37</v>
      </c>
      <c r="E165" s="71" t="n">
        <v>44091</v>
      </c>
      <c r="G165" s="68" t="n">
        <v>-109.16</v>
      </c>
      <c r="I165" s="61" t="n">
        <f aca="false">I164+G165</f>
        <v>28595.34</v>
      </c>
    </row>
    <row r="166" customFormat="false" ht="15" hidden="false" customHeight="false" outlineLevel="0" collapsed="false">
      <c r="A166" s="53" t="s">
        <v>15</v>
      </c>
      <c r="B166" s="53" t="n">
        <f aca="false">B165+1</f>
        <v>4533</v>
      </c>
      <c r="C166" s="53" t="s">
        <v>356</v>
      </c>
      <c r="E166" s="71" t="n">
        <v>44091</v>
      </c>
      <c r="G166" s="68" t="n">
        <v>-30.72</v>
      </c>
      <c r="I166" s="61" t="n">
        <f aca="false">I165+G166</f>
        <v>28564.62</v>
      </c>
    </row>
    <row r="167" customFormat="false" ht="15" hidden="false" customHeight="false" outlineLevel="0" collapsed="false">
      <c r="A167" s="53" t="s">
        <v>15</v>
      </c>
      <c r="B167" s="53" t="n">
        <f aca="false">B166+1</f>
        <v>4534</v>
      </c>
      <c r="C167" s="53" t="s">
        <v>213</v>
      </c>
      <c r="E167" s="71" t="n">
        <v>44091</v>
      </c>
      <c r="G167" s="68" t="n">
        <v>-43.96</v>
      </c>
      <c r="I167" s="61" t="n">
        <f aca="false">I166+G167</f>
        <v>28520.66</v>
      </c>
    </row>
    <row r="168" customFormat="false" ht="15" hidden="false" customHeight="false" outlineLevel="0" collapsed="false">
      <c r="A168" s="53" t="s">
        <v>15</v>
      </c>
      <c r="B168" s="53" t="s">
        <v>33</v>
      </c>
      <c r="C168" s="53"/>
      <c r="E168" s="71" t="n">
        <v>44092</v>
      </c>
      <c r="G168" s="92" t="n">
        <v>10630</v>
      </c>
      <c r="I168" s="61" t="n">
        <f aca="false">I167+G168</f>
        <v>39150.66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23</v>
      </c>
      <c r="E169" s="71" t="n">
        <v>44098</v>
      </c>
      <c r="G169" s="68" t="n">
        <v>-1711.26</v>
      </c>
      <c r="I169" s="61" t="n">
        <f aca="false">I168+G169</f>
        <v>37439.4</v>
      </c>
    </row>
    <row r="170" customFormat="false" ht="15" hidden="false" customHeight="false" outlineLevel="0" collapsed="false">
      <c r="A170" s="53" t="s">
        <v>15</v>
      </c>
      <c r="B170" s="53" t="s">
        <v>247</v>
      </c>
      <c r="C170" s="53" t="s">
        <v>25</v>
      </c>
      <c r="E170" s="71" t="n">
        <v>44098</v>
      </c>
      <c r="G170" s="68" t="n">
        <v>-5668.66</v>
      </c>
      <c r="I170" s="61" t="n">
        <f aca="false">I169+G170</f>
        <v>31770.74</v>
      </c>
      <c r="J170" s="61" t="n">
        <f aca="false">I170-G150-G130-G116</f>
        <v>33270.74</v>
      </c>
      <c r="K170" s="61" t="n">
        <f aca="false">33770.74-J170</f>
        <v>500.000000000007</v>
      </c>
    </row>
    <row r="171" customFormat="false" ht="15" hidden="false" customHeight="false" outlineLevel="0" collapsed="false">
      <c r="A171" s="53" t="s">
        <v>15</v>
      </c>
      <c r="B171" s="53" t="n">
        <f aca="false">B167+1</f>
        <v>4535</v>
      </c>
      <c r="C171" s="53" t="s">
        <v>97</v>
      </c>
      <c r="E171" s="71" t="n">
        <v>44099</v>
      </c>
      <c r="G171" s="68" t="n">
        <v>-6922.5</v>
      </c>
      <c r="I171" s="61" t="n">
        <f aca="false">I170+G171</f>
        <v>24848.24</v>
      </c>
    </row>
    <row r="172" customFormat="false" ht="15" hidden="false" customHeight="false" outlineLevel="0" collapsed="false">
      <c r="A172" s="53" t="s">
        <v>15</v>
      </c>
      <c r="B172" s="53" t="n">
        <f aca="false">B171+1</f>
        <v>4536</v>
      </c>
      <c r="C172" s="53" t="s">
        <v>39</v>
      </c>
      <c r="E172" s="71" t="n">
        <v>44099</v>
      </c>
      <c r="G172" s="68" t="n">
        <v>-997.43</v>
      </c>
      <c r="I172" s="61" t="n">
        <f aca="false">I171+G172</f>
        <v>23850.81</v>
      </c>
      <c r="L172" s="94" t="s">
        <v>383</v>
      </c>
      <c r="M172" s="53" t="s">
        <v>384</v>
      </c>
    </row>
    <row r="173" customFormat="false" ht="15" hidden="false" customHeight="false" outlineLevel="0" collapsed="false">
      <c r="A173" s="53" t="s">
        <v>15</v>
      </c>
      <c r="B173" s="53" t="s">
        <v>247</v>
      </c>
      <c r="C173" s="53" t="s">
        <v>301</v>
      </c>
      <c r="E173" s="71" t="n">
        <v>44104</v>
      </c>
      <c r="G173" s="68" t="n">
        <v>-403.54</v>
      </c>
      <c r="I173" s="61" t="n">
        <f aca="false">I172+G173</f>
        <v>23447.27</v>
      </c>
      <c r="L173" s="95" t="n">
        <f aca="false">SUM(G161:G167)+SUM(G169:G174)</f>
        <v>-24310.23</v>
      </c>
      <c r="M173" s="33" t="n">
        <f aca="false">G168+G156+G140+G136+G133</f>
        <v>72582.39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249</v>
      </c>
      <c r="E174" s="71"/>
      <c r="G174" s="68" t="n">
        <v>-474.2</v>
      </c>
      <c r="I174" s="61" t="n">
        <f aca="false">I173+G174</f>
        <v>22973.07</v>
      </c>
    </row>
    <row r="175" customFormat="false" ht="15" hidden="false" customHeight="false" outlineLevel="0" collapsed="false">
      <c r="A175" s="53" t="s">
        <v>15</v>
      </c>
      <c r="B175" s="53" t="s">
        <v>33</v>
      </c>
      <c r="C175" s="53"/>
      <c r="E175" s="71" t="n">
        <v>44105</v>
      </c>
      <c r="G175" s="92" t="n">
        <v>8202.5</v>
      </c>
      <c r="I175" s="61" t="n">
        <f aca="false">I174+G175</f>
        <v>31175.57</v>
      </c>
      <c r="K175" s="33" t="n">
        <f aca="false">31175.57-I175</f>
        <v>0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25</v>
      </c>
      <c r="E176" s="71" t="n">
        <v>44113</v>
      </c>
      <c r="G176" s="68" t="n">
        <v>-5645.15</v>
      </c>
      <c r="I176" s="61" t="n">
        <f aca="false">I175+G176</f>
        <v>25530.42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23</v>
      </c>
      <c r="E177" s="71" t="n">
        <v>44117</v>
      </c>
      <c r="G177" s="68" t="n">
        <v>-1703.62</v>
      </c>
      <c r="I177" s="61" t="n">
        <f aca="false">I176+G177</f>
        <v>23826.8</v>
      </c>
    </row>
    <row r="178" customFormat="false" ht="15" hidden="false" customHeight="false" outlineLevel="0" collapsed="false">
      <c r="A178" s="53" t="s">
        <v>15</v>
      </c>
      <c r="B178" s="53" t="n">
        <v>4537</v>
      </c>
      <c r="C178" s="53" t="s">
        <v>213</v>
      </c>
      <c r="E178" s="71" t="n">
        <v>44119</v>
      </c>
      <c r="G178" s="68" t="n">
        <v>-43.96</v>
      </c>
      <c r="I178" s="61" t="n">
        <f aca="false">I177+G178</f>
        <v>23782.84</v>
      </c>
    </row>
    <row r="179" customFormat="false" ht="15" hidden="false" customHeight="false" outlineLevel="0" collapsed="false">
      <c r="A179" s="53" t="s">
        <v>15</v>
      </c>
      <c r="B179" s="53" t="n">
        <f aca="false">B178+1</f>
        <v>4538</v>
      </c>
      <c r="C179" s="53" t="s">
        <v>119</v>
      </c>
      <c r="E179" s="71" t="n">
        <v>44119</v>
      </c>
      <c r="F179" s="83" t="s">
        <v>41</v>
      </c>
      <c r="G179" s="68" t="n">
        <v>0</v>
      </c>
      <c r="I179" s="61" t="n">
        <f aca="false">I178+G179</f>
        <v>23782.84</v>
      </c>
    </row>
    <row r="180" customFormat="false" ht="15" hidden="false" customHeight="false" outlineLevel="0" collapsed="false">
      <c r="A180" s="53" t="s">
        <v>15</v>
      </c>
      <c r="B180" s="53" t="n">
        <f aca="false">B179+1</f>
        <v>4539</v>
      </c>
      <c r="C180" s="53" t="s">
        <v>298</v>
      </c>
      <c r="E180" s="71" t="n">
        <v>44119</v>
      </c>
      <c r="G180" s="68" t="n">
        <v>-164.66</v>
      </c>
      <c r="I180" s="61" t="n">
        <f aca="false">I179+G180</f>
        <v>23618.18</v>
      </c>
    </row>
    <row r="181" customFormat="false" ht="15" hidden="false" customHeight="false" outlineLevel="0" collapsed="false">
      <c r="A181" s="53" t="s">
        <v>15</v>
      </c>
      <c r="B181" s="53" t="n">
        <f aca="false">B180+1</f>
        <v>4540</v>
      </c>
      <c r="C181" s="53" t="s">
        <v>356</v>
      </c>
      <c r="E181" s="71" t="n">
        <v>44119</v>
      </c>
      <c r="G181" s="68" t="n">
        <v>-8.15</v>
      </c>
      <c r="I181" s="61" t="n">
        <f aca="false">I180+G181</f>
        <v>23610.03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25</v>
      </c>
      <c r="E182" s="71" t="n">
        <v>44127</v>
      </c>
      <c r="G182" s="68" t="n">
        <v>-5633.86</v>
      </c>
      <c r="I182" s="61" t="n">
        <f aca="false">I181+G182</f>
        <v>17976.17</v>
      </c>
    </row>
    <row r="183" customFormat="false" ht="15" hidden="false" customHeight="false" outlineLevel="0" collapsed="false">
      <c r="A183" s="53" t="s">
        <v>15</v>
      </c>
      <c r="B183" s="53" t="s">
        <v>247</v>
      </c>
      <c r="C183" s="53" t="s">
        <v>23</v>
      </c>
      <c r="E183" s="71" t="n">
        <v>44127</v>
      </c>
      <c r="G183" s="68" t="n">
        <v>-1699.38</v>
      </c>
      <c r="I183" s="61" t="n">
        <f aca="false">I182+G183</f>
        <v>16276.79</v>
      </c>
    </row>
    <row r="184" customFormat="false" ht="15" hidden="false" customHeight="false" outlineLevel="0" collapsed="false">
      <c r="A184" s="53" t="s">
        <v>15</v>
      </c>
      <c r="B184" s="53" t="s">
        <v>33</v>
      </c>
      <c r="C184" s="53"/>
      <c r="E184" s="71" t="n">
        <v>44127</v>
      </c>
      <c r="G184" s="92" t="n">
        <v>26598.98</v>
      </c>
      <c r="I184" s="61" t="n">
        <f aca="false">I183+G184</f>
        <v>42875.77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301</v>
      </c>
      <c r="E185" s="71" t="n">
        <v>44133</v>
      </c>
      <c r="G185" s="68" t="n">
        <v>-403.54</v>
      </c>
      <c r="I185" s="61" t="n">
        <f aca="false">I184+G185</f>
        <v>42472.23</v>
      </c>
    </row>
    <row r="186" customFormat="false" ht="15" hidden="false" customHeight="false" outlineLevel="0" collapsed="false">
      <c r="A186" s="53" t="s">
        <v>15</v>
      </c>
      <c r="B186" s="53" t="s">
        <v>247</v>
      </c>
      <c r="C186" s="53" t="s">
        <v>249</v>
      </c>
      <c r="E186" s="71" t="n">
        <v>44134</v>
      </c>
      <c r="G186" s="68" t="n">
        <v>-482</v>
      </c>
      <c r="I186" s="61" t="n">
        <f aca="false">I185+G186</f>
        <v>41990.23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249</v>
      </c>
      <c r="E187" s="71" t="n">
        <v>44134</v>
      </c>
      <c r="G187" s="68" t="n">
        <v>-0.3</v>
      </c>
      <c r="I187" s="61" t="n">
        <f aca="false">I186+G187</f>
        <v>41989.93</v>
      </c>
    </row>
    <row r="188" customFormat="false" ht="15" hidden="false" customHeight="false" outlineLevel="0" collapsed="false">
      <c r="A188" s="53" t="s">
        <v>15</v>
      </c>
      <c r="B188" s="53" t="s">
        <v>247</v>
      </c>
      <c r="C188" s="53" t="s">
        <v>306</v>
      </c>
      <c r="E188" s="71" t="n">
        <v>44134</v>
      </c>
      <c r="G188" s="68" t="n">
        <v>-30.8</v>
      </c>
      <c r="I188" s="61" t="n">
        <f aca="false">I187+G188</f>
        <v>41959.13</v>
      </c>
      <c r="K188" s="33" t="n">
        <f aca="false">I188-41958.93</f>
        <v>0.199999999975262</v>
      </c>
    </row>
    <row r="189" customFormat="false" ht="15" hidden="false" customHeight="false" outlineLevel="0" collapsed="false">
      <c r="A189" s="53" t="s">
        <v>15</v>
      </c>
      <c r="B189" s="53" t="n">
        <v>4541</v>
      </c>
      <c r="C189" s="53" t="s">
        <v>39</v>
      </c>
      <c r="E189" s="71" t="n">
        <v>44129</v>
      </c>
      <c r="G189" s="68" t="n">
        <v>-713.79</v>
      </c>
      <c r="I189" s="61" t="n">
        <f aca="false">I188+G189</f>
        <v>41245.34</v>
      </c>
    </row>
    <row r="190" customFormat="false" ht="15" hidden="false" customHeight="false" outlineLevel="0" collapsed="false">
      <c r="A190" s="53" t="s">
        <v>15</v>
      </c>
      <c r="B190" s="53" t="n">
        <f aca="false">B189+1</f>
        <v>4542</v>
      </c>
      <c r="C190" s="53" t="s">
        <v>298</v>
      </c>
      <c r="E190" s="71" t="n">
        <v>44129</v>
      </c>
      <c r="G190" s="68" t="n">
        <v>-128.33</v>
      </c>
      <c r="I190" s="61" t="n">
        <f aca="false">I189+G190</f>
        <v>41117.01</v>
      </c>
    </row>
    <row r="191" customFormat="false" ht="15" hidden="false" customHeight="false" outlineLevel="0" collapsed="false">
      <c r="A191" s="53" t="s">
        <v>15</v>
      </c>
      <c r="B191" s="53" t="n">
        <f aca="false">B190+1</f>
        <v>4543</v>
      </c>
      <c r="C191" s="53" t="s">
        <v>16</v>
      </c>
      <c r="E191" s="71" t="n">
        <v>44129</v>
      </c>
      <c r="G191" s="68" t="n">
        <v>-500</v>
      </c>
      <c r="I191" s="61" t="n">
        <f aca="false">I190+G191</f>
        <v>40617.01</v>
      </c>
    </row>
    <row r="192" customFormat="false" ht="15" hidden="false" customHeight="false" outlineLevel="0" collapsed="false">
      <c r="A192" s="53" t="s">
        <v>15</v>
      </c>
      <c r="B192" s="53" t="n">
        <f aca="false">B191+1</f>
        <v>4544</v>
      </c>
      <c r="C192" s="53" t="s">
        <v>357</v>
      </c>
      <c r="E192" s="71" t="n">
        <v>44129</v>
      </c>
      <c r="G192" s="68" t="n">
        <v>-108.7</v>
      </c>
      <c r="I192" s="61" t="n">
        <f aca="false">I191+G192</f>
        <v>40508.31</v>
      </c>
    </row>
    <row r="193" customFormat="false" ht="15" hidden="false" customHeight="false" outlineLevel="0" collapsed="false">
      <c r="A193" s="53" t="s">
        <v>15</v>
      </c>
      <c r="B193" s="53" t="n">
        <f aca="false">B192+1</f>
        <v>4545</v>
      </c>
      <c r="C193" s="53" t="s">
        <v>385</v>
      </c>
      <c r="E193" s="71" t="n">
        <v>44129</v>
      </c>
      <c r="G193" s="68" t="n">
        <v>-280</v>
      </c>
      <c r="I193" s="61" t="n">
        <f aca="false">I192+G193</f>
        <v>40228.31</v>
      </c>
      <c r="L193" s="94" t="s">
        <v>386</v>
      </c>
    </row>
    <row r="194" customFormat="false" ht="15" hidden="false" customHeight="false" outlineLevel="0" collapsed="false">
      <c r="A194" s="53" t="s">
        <v>15</v>
      </c>
      <c r="B194" s="53" t="s">
        <v>33</v>
      </c>
      <c r="C194" s="53"/>
      <c r="E194" s="71" t="n">
        <v>44134</v>
      </c>
      <c r="G194" s="93" t="n">
        <v>14576.87</v>
      </c>
      <c r="I194" s="61" t="n">
        <f aca="false">I193+G194</f>
        <v>54805.18</v>
      </c>
      <c r="L194" s="95" t="n">
        <f aca="false">SUM(G176:G183)+SUM(G185:G193)</f>
        <v>-17546.24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25</v>
      </c>
      <c r="E195" s="71" t="n">
        <v>44140</v>
      </c>
      <c r="G195" s="68" t="n">
        <v>-5654.08</v>
      </c>
      <c r="I195" s="61" t="n">
        <f aca="false">I194+G195</f>
        <v>49151.1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23</v>
      </c>
      <c r="E196" s="71" t="n">
        <v>44145</v>
      </c>
      <c r="G196" s="68" t="n">
        <v>-1706.38</v>
      </c>
      <c r="I196" s="61" t="n">
        <f aca="false">I195+G196</f>
        <v>47444.72</v>
      </c>
      <c r="J196" s="61" t="n">
        <f aca="false">I196-G191</f>
        <v>47944.72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249</v>
      </c>
      <c r="E197" s="71" t="n">
        <v>44147</v>
      </c>
      <c r="G197" s="68" t="n">
        <v>-483.99</v>
      </c>
      <c r="I197" s="61" t="n">
        <f aca="false">I196+G197</f>
        <v>46960.73</v>
      </c>
      <c r="J197" s="61"/>
    </row>
    <row r="198" customFormat="false" ht="15" hidden="false" customHeight="false" outlineLevel="0" collapsed="false">
      <c r="A198" s="53" t="s">
        <v>15</v>
      </c>
      <c r="B198" s="53" t="n">
        <v>4546</v>
      </c>
      <c r="C198" s="53" t="s">
        <v>16</v>
      </c>
      <c r="E198" s="71" t="n">
        <v>44147</v>
      </c>
      <c r="G198" s="68" t="n">
        <v>-500</v>
      </c>
      <c r="I198" s="61" t="n">
        <f aca="false">I197+G198</f>
        <v>46460.73</v>
      </c>
    </row>
    <row r="199" customFormat="false" ht="15" hidden="false" customHeight="false" outlineLevel="0" collapsed="false">
      <c r="A199" s="53" t="s">
        <v>15</v>
      </c>
      <c r="B199" s="53" t="n">
        <v>4547</v>
      </c>
      <c r="C199" s="53" t="s">
        <v>213</v>
      </c>
      <c r="E199" s="71" t="n">
        <v>44147</v>
      </c>
      <c r="G199" s="68" t="n">
        <v>-43.96</v>
      </c>
      <c r="I199" s="61" t="n">
        <f aca="false">I198+G199</f>
        <v>46416.77</v>
      </c>
    </row>
    <row r="200" customFormat="false" ht="15" hidden="false" customHeight="false" outlineLevel="0" collapsed="false">
      <c r="A200" s="85"/>
      <c r="B200" s="53" t="n">
        <v>4548</v>
      </c>
      <c r="C200" s="53" t="s">
        <v>176</v>
      </c>
      <c r="E200" s="71" t="n">
        <v>44147</v>
      </c>
      <c r="G200" s="68" t="n">
        <v>-220</v>
      </c>
      <c r="I200" s="61" t="n">
        <f aca="false">I199+G200</f>
        <v>46196.77</v>
      </c>
    </row>
    <row r="201" customFormat="false" ht="15" hidden="false" customHeight="false" outlineLevel="0" collapsed="false">
      <c r="A201" s="53" t="s">
        <v>15</v>
      </c>
      <c r="B201" s="53" t="n">
        <v>4549</v>
      </c>
      <c r="C201" s="53" t="s">
        <v>387</v>
      </c>
      <c r="E201" s="71" t="n">
        <v>44147</v>
      </c>
      <c r="G201" s="68" t="n">
        <v>-220</v>
      </c>
      <c r="I201" s="61" t="n">
        <f aca="false">I200+G201</f>
        <v>45976.77</v>
      </c>
    </row>
    <row r="202" customFormat="false" ht="15" hidden="false" customHeight="false" outlineLevel="0" collapsed="false">
      <c r="A202" s="53" t="s">
        <v>15</v>
      </c>
      <c r="B202" s="53" t="s">
        <v>247</v>
      </c>
      <c r="C202" s="53" t="s">
        <v>388</v>
      </c>
      <c r="E202" s="71" t="n">
        <v>44150</v>
      </c>
      <c r="G202" s="68" t="n">
        <v>-150</v>
      </c>
      <c r="I202" s="61" t="n">
        <f aca="false">I201+G202</f>
        <v>45826.77</v>
      </c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389</v>
      </c>
      <c r="E203" s="71" t="n">
        <v>44154</v>
      </c>
      <c r="G203" s="68" t="n">
        <v>-5605.7</v>
      </c>
      <c r="I203" s="61" t="n">
        <f aca="false">I202+G203</f>
        <v>40221.07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390</v>
      </c>
      <c r="E204" s="71" t="n">
        <v>44158</v>
      </c>
      <c r="G204" s="68" t="n">
        <v>-1688.62</v>
      </c>
      <c r="I204" s="61" t="n">
        <f aca="false">I203+G204</f>
        <v>38532.45</v>
      </c>
      <c r="J204" s="61"/>
      <c r="K204" s="61"/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356</v>
      </c>
      <c r="E205" s="71" t="n">
        <v>44147</v>
      </c>
      <c r="G205" s="68" t="n">
        <v>-37.22</v>
      </c>
      <c r="I205" s="61" t="n">
        <f aca="false">I204+G205</f>
        <v>38495.23</v>
      </c>
      <c r="J205" s="61" t="n">
        <f aca="false">I205-G200-G198-G191</f>
        <v>39715.23</v>
      </c>
    </row>
    <row r="206" customFormat="false" ht="15" hidden="false" customHeight="false" outlineLevel="0" collapsed="false">
      <c r="A206" s="53" t="s">
        <v>15</v>
      </c>
      <c r="B206" s="53" t="n">
        <v>4553</v>
      </c>
      <c r="C206" s="53" t="s">
        <v>39</v>
      </c>
      <c r="E206" s="71" t="n">
        <v>44160</v>
      </c>
      <c r="G206" s="68" t="n">
        <v>-1021.22</v>
      </c>
      <c r="I206" s="61" t="n">
        <f aca="false">I205+G206</f>
        <v>37474.01</v>
      </c>
      <c r="L206" s="94" t="s">
        <v>391</v>
      </c>
    </row>
    <row r="207" customFormat="false" ht="15" hidden="false" customHeight="false" outlineLevel="0" collapsed="false">
      <c r="A207" s="53" t="s">
        <v>15</v>
      </c>
      <c r="B207" s="53" t="s">
        <v>33</v>
      </c>
      <c r="C207" s="53"/>
      <c r="E207" s="71" t="n">
        <v>44160</v>
      </c>
      <c r="G207" s="92" t="n">
        <v>17435</v>
      </c>
      <c r="I207" s="61" t="n">
        <f aca="false">I206+G207</f>
        <v>54909.01</v>
      </c>
      <c r="L207" s="95" t="n">
        <f aca="false">+SUM(G195:G206)</f>
        <v>-17331.17</v>
      </c>
    </row>
    <row r="208" customFormat="false" ht="15" hidden="false" customHeight="false" outlineLevel="0" collapsed="false">
      <c r="A208" s="53" t="s">
        <v>15</v>
      </c>
      <c r="B208" s="53" t="s">
        <v>247</v>
      </c>
      <c r="C208" s="53" t="s">
        <v>301</v>
      </c>
      <c r="E208" s="71" t="n">
        <v>44166</v>
      </c>
      <c r="G208" s="68" t="n">
        <v>-403.54</v>
      </c>
      <c r="I208" s="61" t="n">
        <f aca="false">I207+G208</f>
        <v>54505.47</v>
      </c>
    </row>
    <row r="209" customFormat="false" ht="15" hidden="false" customHeight="false" outlineLevel="0" collapsed="false">
      <c r="A209" s="53" t="s">
        <v>15</v>
      </c>
      <c r="B209" s="53" t="s">
        <v>247</v>
      </c>
      <c r="C209" s="53" t="s">
        <v>25</v>
      </c>
      <c r="E209" s="71" t="n">
        <v>44169</v>
      </c>
      <c r="G209" s="68" t="n">
        <v>-5659.73</v>
      </c>
      <c r="I209" s="61" t="n">
        <f aca="false">I208+G209</f>
        <v>48845.74</v>
      </c>
    </row>
    <row r="210" customFormat="false" ht="15" hidden="false" customHeight="false" outlineLevel="0" collapsed="false">
      <c r="A210" s="53" t="s">
        <v>15</v>
      </c>
      <c r="B210" s="53" t="s">
        <v>247</v>
      </c>
      <c r="C210" s="53" t="s">
        <v>23</v>
      </c>
      <c r="E210" s="71" t="n">
        <v>44172</v>
      </c>
      <c r="G210" s="68" t="n">
        <v>-1708.5</v>
      </c>
      <c r="I210" s="61" t="n">
        <f aca="false">I209+G210</f>
        <v>47137.24</v>
      </c>
      <c r="J210" s="61" t="n">
        <f aca="false">I210-G200</f>
        <v>47357.24</v>
      </c>
      <c r="K210" s="61" t="n">
        <f aca="false">47357.04-J210</f>
        <v>-0.199999999975262</v>
      </c>
    </row>
    <row r="211" customFormat="false" ht="15" hidden="false" customHeight="false" outlineLevel="0" collapsed="false">
      <c r="A211" s="53" t="s">
        <v>15</v>
      </c>
      <c r="B211" s="53" t="s">
        <v>392</v>
      </c>
      <c r="C211" s="53" t="s">
        <v>298</v>
      </c>
      <c r="E211" s="71" t="n">
        <v>44173</v>
      </c>
      <c r="G211" s="68" t="n">
        <v>-96.42</v>
      </c>
      <c r="I211" s="61" t="n">
        <f aca="false">I210+G211</f>
        <v>47040.82</v>
      </c>
      <c r="J211" s="61" t="n">
        <f aca="false">I211-G200</f>
        <v>47260.82</v>
      </c>
      <c r="K211" s="61" t="n">
        <f aca="false">47260.62-J211</f>
        <v>-0.199999999975262</v>
      </c>
    </row>
    <row r="212" customFormat="false" ht="15" hidden="false" customHeight="false" outlineLevel="0" collapsed="false">
      <c r="A212" s="53" t="s">
        <v>15</v>
      </c>
      <c r="B212" s="53" t="n">
        <v>4554</v>
      </c>
      <c r="C212" s="53" t="s">
        <v>213</v>
      </c>
      <c r="E212" s="71" t="n">
        <v>44183</v>
      </c>
      <c r="G212" s="68" t="n">
        <v>-43.96</v>
      </c>
      <c r="I212" s="61" t="n">
        <f aca="false">I211+G212</f>
        <v>46996.86</v>
      </c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389</v>
      </c>
      <c r="E213" s="71" t="n">
        <v>44183</v>
      </c>
      <c r="G213" s="68" t="n">
        <v>-5502.29</v>
      </c>
      <c r="I213" s="61" t="n">
        <f aca="false">I212+G213</f>
        <v>41494.57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390</v>
      </c>
      <c r="E214" s="71" t="n">
        <v>44183</v>
      </c>
      <c r="G214" s="68" t="n">
        <v>-1651.96</v>
      </c>
      <c r="I214" s="61" t="n">
        <f aca="false">I213+G214</f>
        <v>39842.61</v>
      </c>
      <c r="J214" s="61" t="n">
        <f aca="false">I214-G200</f>
        <v>40062.61</v>
      </c>
    </row>
    <row r="215" customFormat="false" ht="15" hidden="false" customHeight="false" outlineLevel="0" collapsed="false">
      <c r="I215" s="61" t="n">
        <f aca="false">I214+G215</f>
        <v>39842.61</v>
      </c>
    </row>
    <row r="216" customFormat="false" ht="15" hidden="false" customHeight="false" outlineLevel="0" collapsed="false">
      <c r="A216" s="53" t="s">
        <v>15</v>
      </c>
      <c r="B216" s="53" t="s">
        <v>247</v>
      </c>
      <c r="C216" s="53" t="s">
        <v>301</v>
      </c>
      <c r="E216" s="71" t="n">
        <v>44193</v>
      </c>
      <c r="G216" s="68" t="n">
        <v>-403.54</v>
      </c>
      <c r="I216" s="61" t="n">
        <f aca="false">I215+G216</f>
        <v>39439.07</v>
      </c>
    </row>
    <row r="217" customFormat="false" ht="15" hidden="false" customHeight="false" outlineLevel="0" collapsed="false">
      <c r="G217" s="61"/>
      <c r="I217" s="61" t="n">
        <f aca="false">I216+G217</f>
        <v>39439.07</v>
      </c>
    </row>
    <row r="218" customFormat="false" ht="15" hidden="false" customHeight="false" outlineLevel="0" collapsed="false">
      <c r="A218" s="85"/>
      <c r="B218" s="53" t="s">
        <v>247</v>
      </c>
      <c r="C218" s="53" t="s">
        <v>298</v>
      </c>
      <c r="E218" s="71" t="n">
        <v>44202</v>
      </c>
      <c r="G218" s="68" t="n">
        <v>-83.94</v>
      </c>
      <c r="I218" s="61" t="n">
        <f aca="false">I217+G218</f>
        <v>39355.13</v>
      </c>
    </row>
    <row r="219" customFormat="false" ht="15" hidden="false" customHeight="false" outlineLevel="0" collapsed="false">
      <c r="A219" s="85"/>
      <c r="C219" s="1" t="s">
        <v>39</v>
      </c>
      <c r="G219" s="68" t="n">
        <v>-1407.86</v>
      </c>
      <c r="I219" s="61" t="n">
        <f aca="false">I218+G219</f>
        <v>37947.27</v>
      </c>
    </row>
    <row r="220" customFormat="false" ht="15" hidden="false" customHeight="false" outlineLevel="0" collapsed="false">
      <c r="A220" s="85"/>
      <c r="B220" s="53" t="s">
        <v>247</v>
      </c>
      <c r="C220" s="53" t="s">
        <v>301</v>
      </c>
      <c r="E220" s="71" t="n">
        <v>44197</v>
      </c>
      <c r="G220" s="68" t="n">
        <v>-403.54</v>
      </c>
      <c r="I220" s="61" t="n">
        <f aca="false">I219+G220</f>
        <v>37543.73</v>
      </c>
    </row>
    <row r="221" customFormat="false" ht="15" hidden="false" customHeight="false" outlineLevel="0" collapsed="false">
      <c r="A221" s="53" t="s">
        <v>15</v>
      </c>
      <c r="B221" s="53" t="s">
        <v>247</v>
      </c>
      <c r="C221" s="53" t="s">
        <v>25</v>
      </c>
      <c r="E221" s="71" t="n">
        <v>44195</v>
      </c>
      <c r="G221" s="68" t="n">
        <v>-5467.49</v>
      </c>
      <c r="I221" s="61" t="n">
        <f aca="false">I220+G221</f>
        <v>32076.24</v>
      </c>
    </row>
    <row r="222" customFormat="false" ht="15" hidden="false" customHeight="false" outlineLevel="0" collapsed="false">
      <c r="A222" s="53" t="s">
        <v>15</v>
      </c>
      <c r="B222" s="53" t="s">
        <v>247</v>
      </c>
      <c r="C222" s="53" t="s">
        <v>23</v>
      </c>
      <c r="E222" s="71" t="n">
        <v>44195</v>
      </c>
      <c r="G222" s="68" t="n">
        <v>-1640.08</v>
      </c>
      <c r="I222" s="61" t="n">
        <f aca="false">I221+G222</f>
        <v>30436.16</v>
      </c>
    </row>
    <row r="223" customFormat="false" ht="15" hidden="false" customHeight="false" outlineLevel="0" collapsed="false">
      <c r="A223" s="53" t="s">
        <v>15</v>
      </c>
      <c r="B223" s="53" t="s">
        <v>247</v>
      </c>
      <c r="C223" s="53" t="s">
        <v>249</v>
      </c>
      <c r="E223" s="71" t="n">
        <v>44194</v>
      </c>
      <c r="G223" s="68" t="n">
        <v>-482.97</v>
      </c>
      <c r="I223" s="61" t="n">
        <f aca="false">I222+G223</f>
        <v>29953.19</v>
      </c>
      <c r="J223" s="61" t="n">
        <f aca="false">I223-G220-G219-G218-G200-G222</f>
        <v>33708.61</v>
      </c>
    </row>
    <row r="224" customFormat="false" ht="15" hidden="false" customHeight="false" outlineLevel="0" collapsed="false">
      <c r="A224" s="53" t="s">
        <v>15</v>
      </c>
      <c r="B224" s="53" t="s">
        <v>33</v>
      </c>
      <c r="C224" s="53"/>
      <c r="E224" s="71" t="n">
        <v>44195</v>
      </c>
      <c r="G224" s="80" t="n">
        <v>4990</v>
      </c>
      <c r="I224" s="61" t="n">
        <f aca="false">I223+G224</f>
        <v>34943.19</v>
      </c>
    </row>
    <row r="225" customFormat="false" ht="15" hidden="false" customHeight="false" outlineLevel="0" collapsed="false">
      <c r="A225" s="53" t="s">
        <v>15</v>
      </c>
      <c r="B225" s="53" t="n">
        <v>4557</v>
      </c>
      <c r="C225" s="53" t="s">
        <v>68</v>
      </c>
      <c r="D225" s="53" t="s">
        <v>299</v>
      </c>
      <c r="E225" s="71" t="n">
        <v>44195</v>
      </c>
      <c r="G225" s="68" t="n">
        <v>-15000</v>
      </c>
      <c r="I225" s="61" t="n">
        <f aca="false">I224+G225</f>
        <v>19943.19</v>
      </c>
      <c r="M225" s="53" t="s">
        <v>393</v>
      </c>
    </row>
    <row r="226" customFormat="false" ht="15" hidden="false" customHeight="false" outlineLevel="0" collapsed="false">
      <c r="A226" s="85"/>
      <c r="B226" s="53" t="n">
        <v>4558</v>
      </c>
      <c r="C226" s="53" t="s">
        <v>30</v>
      </c>
      <c r="D226" s="53" t="s">
        <v>299</v>
      </c>
      <c r="E226" s="71" t="n">
        <v>44195</v>
      </c>
      <c r="G226" s="68" t="n">
        <v>-15000</v>
      </c>
      <c r="I226" s="61" t="n">
        <f aca="false">I225+G226</f>
        <v>4943.18999999997</v>
      </c>
      <c r="J226" s="61" t="n">
        <f aca="false">I226-G226-G219-G218-G200-G220</f>
        <v>22058.53</v>
      </c>
      <c r="M226" s="33" t="n">
        <f aca="false">G224+G207+G194+G184+G175</f>
        <v>71803.35</v>
      </c>
    </row>
    <row r="231" customFormat="false" ht="15" hidden="false" customHeight="false" outlineLevel="0" collapsed="false">
      <c r="C231" s="1" t="s">
        <v>394</v>
      </c>
      <c r="G231" s="68" t="n">
        <f aca="false">SUMIF(G4:G226, "&lt;0")</f>
        <v>-299653.54</v>
      </c>
      <c r="I231" s="61"/>
    </row>
    <row r="232" customFormat="false" ht="15" hidden="false" customHeight="false" outlineLevel="0" collapsed="false">
      <c r="C232" s="1" t="s">
        <v>395</v>
      </c>
      <c r="G232" s="61" t="n">
        <f aca="false">SUMIF(G4:G226, "&gt;0")</f>
        <v>287540.27</v>
      </c>
      <c r="L232" s="53" t="s">
        <v>63</v>
      </c>
      <c r="M232" s="33" t="n">
        <v>287540</v>
      </c>
    </row>
    <row r="233" customFormat="false" ht="15" hidden="false" customHeight="false" outlineLevel="0" collapsed="false">
      <c r="C233" s="1" t="s">
        <v>396</v>
      </c>
      <c r="G233" s="68" t="n">
        <f aca="false">G232+G231</f>
        <v>-12113.27</v>
      </c>
      <c r="L233" s="53" t="s">
        <v>65</v>
      </c>
      <c r="M233" s="33" t="n">
        <f aca="false">G232-M232</f>
        <v>0.270000000018626</v>
      </c>
    </row>
    <row r="234" customFormat="false" ht="15" hidden="false" customHeight="false" outlineLevel="0" collapsed="false">
      <c r="L234" s="53" t="s">
        <v>397</v>
      </c>
      <c r="M234" s="33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B289" activeCellId="0" sqref="B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1" width="10.71"/>
    <col collapsed="false" customWidth="true" hidden="false" outlineLevel="0" max="6" min="6" style="97" width="9.14"/>
    <col collapsed="false" customWidth="true" hidden="false" outlineLevel="0" max="7" min="7" style="33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1.14"/>
    <col collapsed="false" customWidth="true" hidden="false" outlineLevel="0" max="12" min="12" style="53" width="12.57"/>
    <col collapsed="false" customWidth="true" hidden="false" outlineLevel="0" max="13" min="13" style="53" width="11.14"/>
  </cols>
  <sheetData>
    <row r="1" customFormat="false" ht="15" hidden="false" customHeight="false" outlineLevel="0" collapsed="false">
      <c r="B1" s="1" t="s">
        <v>297</v>
      </c>
      <c r="E1" s="71" t="s">
        <v>9</v>
      </c>
      <c r="G1" s="61" t="s">
        <v>10</v>
      </c>
      <c r="I1" s="53" t="s">
        <v>11</v>
      </c>
      <c r="J1" s="98" t="s">
        <v>398</v>
      </c>
      <c r="L1" s="53" t="s">
        <v>354</v>
      </c>
      <c r="M1" s="53" t="s">
        <v>355</v>
      </c>
    </row>
    <row r="3" customFormat="false" ht="15" hidden="false" customHeight="false" outlineLevel="0" collapsed="false">
      <c r="B3" s="1" t="s">
        <v>13</v>
      </c>
      <c r="E3" s="71" t="n">
        <v>43466</v>
      </c>
      <c r="I3" s="61" t="n">
        <v>8110.07</v>
      </c>
    </row>
    <row r="4" customFormat="false" ht="15" hidden="false" customHeight="false" outlineLevel="0" collapsed="false">
      <c r="A4" s="85" t="s">
        <v>15</v>
      </c>
      <c r="B4" s="53" t="n">
        <f aca="false">'2018'!B191</f>
        <v>4335</v>
      </c>
      <c r="C4" s="53" t="s">
        <v>399</v>
      </c>
      <c r="E4" s="71" t="n">
        <v>43437</v>
      </c>
      <c r="G4" s="68" t="n">
        <f aca="false">'2018'!G191</f>
        <v>-220</v>
      </c>
      <c r="I4" s="61" t="n">
        <f aca="false">I3+G4</f>
        <v>7890.07</v>
      </c>
      <c r="K4" s="61"/>
    </row>
    <row r="5" customFormat="false" ht="15" hidden="false" customHeight="false" outlineLevel="0" collapsed="false">
      <c r="G5" s="68"/>
      <c r="I5" s="61" t="n">
        <f aca="false">I4+G5</f>
        <v>7890.07</v>
      </c>
    </row>
    <row r="6" customFormat="false" ht="15" hidden="false" customHeight="false" outlineLevel="0" collapsed="false">
      <c r="A6" s="53" t="s">
        <v>15</v>
      </c>
      <c r="B6" s="53" t="n">
        <v>4343</v>
      </c>
      <c r="C6" s="53"/>
      <c r="E6" s="71" t="n">
        <v>43467</v>
      </c>
      <c r="G6" s="68" t="n">
        <v>-125.99</v>
      </c>
      <c r="I6" s="61" t="n">
        <f aca="false">I5+G6</f>
        <v>7764.08</v>
      </c>
    </row>
    <row r="7" customFormat="false" ht="15" hidden="false" customHeight="false" outlineLevel="0" collapsed="false">
      <c r="A7" s="53" t="s">
        <v>15</v>
      </c>
      <c r="B7" s="53" t="n">
        <v>4344</v>
      </c>
      <c r="C7" s="53"/>
      <c r="E7" s="71" t="n">
        <v>43467</v>
      </c>
      <c r="G7" s="68" t="n">
        <v>-108.7</v>
      </c>
      <c r="I7" s="61" t="n">
        <f aca="false">I6+G7</f>
        <v>7655.38</v>
      </c>
    </row>
    <row r="8" customFormat="false" ht="15" hidden="false" customHeight="false" outlineLevel="0" collapsed="false">
      <c r="A8" s="53" t="s">
        <v>15</v>
      </c>
      <c r="B8" s="53" t="n">
        <v>4345</v>
      </c>
      <c r="C8" s="53"/>
      <c r="E8" s="71" t="n">
        <v>43467</v>
      </c>
      <c r="G8" s="68" t="n">
        <v>-7.07</v>
      </c>
      <c r="I8" s="61" t="n">
        <f aca="false">I7+G8</f>
        <v>7648.31</v>
      </c>
    </row>
    <row r="9" customFormat="false" ht="15" hidden="false" customHeight="false" outlineLevel="0" collapsed="false">
      <c r="A9" s="53" t="s">
        <v>15</v>
      </c>
      <c r="B9" s="53" t="n">
        <v>4346</v>
      </c>
      <c r="C9" s="53"/>
      <c r="E9" s="71" t="n">
        <v>43467</v>
      </c>
      <c r="G9" s="68" t="n">
        <v>-250</v>
      </c>
      <c r="I9" s="61" t="n">
        <f aca="false">I8+G9</f>
        <v>7398.31</v>
      </c>
    </row>
    <row r="10" customFormat="false" ht="15" hidden="false" customHeight="false" outlineLevel="0" collapsed="false">
      <c r="A10" s="53" t="s">
        <v>15</v>
      </c>
      <c r="B10" s="53" t="n">
        <v>4347</v>
      </c>
      <c r="C10" s="53"/>
      <c r="E10" s="71" t="n">
        <v>43467</v>
      </c>
      <c r="G10" s="68" t="n">
        <v>-194.93</v>
      </c>
      <c r="I10" s="61" t="n">
        <f aca="false">I9+G10</f>
        <v>7203.38</v>
      </c>
      <c r="K10" s="61"/>
    </row>
    <row r="11" customFormat="false" ht="15" hidden="false" customHeight="false" outlineLevel="0" collapsed="false">
      <c r="A11" s="53" t="s">
        <v>15</v>
      </c>
      <c r="B11" s="53" t="s">
        <v>33</v>
      </c>
      <c r="C11" s="53"/>
      <c r="E11" s="71" t="n">
        <v>43468</v>
      </c>
      <c r="G11" s="80" t="n">
        <v>1000</v>
      </c>
      <c r="I11" s="61" t="n">
        <f aca="false">I10+G11</f>
        <v>8203.38</v>
      </c>
      <c r="K11" s="61"/>
    </row>
    <row r="12" customFormat="false" ht="15" hidden="false" customHeight="false" outlineLevel="0" collapsed="false">
      <c r="A12" s="53" t="s">
        <v>15</v>
      </c>
      <c r="B12" s="53" t="s">
        <v>247</v>
      </c>
      <c r="C12" s="53" t="s">
        <v>400</v>
      </c>
      <c r="E12" s="71" t="n">
        <v>43469</v>
      </c>
      <c r="G12" s="68" t="n">
        <v>-5634.3</v>
      </c>
      <c r="I12" s="61" t="n">
        <f aca="false">I11+G12</f>
        <v>2569.08</v>
      </c>
    </row>
    <row r="13" customFormat="false" ht="15" hidden="false" customHeight="false" outlineLevel="0" collapsed="false">
      <c r="A13" s="53" t="s">
        <v>15</v>
      </c>
      <c r="B13" s="53" t="s">
        <v>247</v>
      </c>
      <c r="C13" s="53" t="s">
        <v>23</v>
      </c>
      <c r="G13" s="68" t="n">
        <v>-1703.34</v>
      </c>
      <c r="I13" s="61" t="n">
        <f aca="false">I12+G13</f>
        <v>865.740000000001</v>
      </c>
      <c r="K13" s="61"/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249</v>
      </c>
      <c r="E14" s="71" t="n">
        <v>43469</v>
      </c>
      <c r="G14" s="68" t="n">
        <v>-478.43</v>
      </c>
      <c r="I14" s="61" t="n">
        <f aca="false">I13+G14</f>
        <v>387.310000000001</v>
      </c>
    </row>
    <row r="15" customFormat="false" ht="15" hidden="false" customHeight="false" outlineLevel="0" collapsed="false">
      <c r="B15" s="1" t="s">
        <v>247</v>
      </c>
      <c r="C15" s="1" t="s">
        <v>401</v>
      </c>
      <c r="G15" s="68"/>
      <c r="I15" s="61" t="n">
        <f aca="false">I14+G15</f>
        <v>387.310000000001</v>
      </c>
    </row>
    <row r="16" customFormat="false" ht="15" hidden="false" customHeight="false" outlineLevel="0" collapsed="false">
      <c r="A16" s="53" t="s">
        <v>15</v>
      </c>
      <c r="B16" s="53" t="s">
        <v>33</v>
      </c>
      <c r="C16" s="53"/>
      <c r="E16" s="71" t="n">
        <v>43476</v>
      </c>
      <c r="G16" s="88" t="n">
        <v>2500</v>
      </c>
      <c r="I16" s="61" t="n">
        <f aca="false">I15+G16</f>
        <v>2887.31</v>
      </c>
      <c r="K16" s="61"/>
    </row>
    <row r="17" customFormat="false" ht="17.35" hidden="false" customHeight="false" outlineLevel="0" collapsed="false">
      <c r="A17" s="53" t="s">
        <v>15</v>
      </c>
      <c r="B17" s="53" t="n">
        <v>4348</v>
      </c>
      <c r="C17" s="53"/>
      <c r="E17" s="99" t="s">
        <v>188</v>
      </c>
      <c r="G17" s="68"/>
      <c r="I17" s="61" t="n">
        <f aca="false">I16+G17</f>
        <v>2887.31</v>
      </c>
    </row>
    <row r="18" customFormat="false" ht="17.35" hidden="false" customHeight="false" outlineLevel="0" collapsed="false">
      <c r="A18" s="53" t="s">
        <v>15</v>
      </c>
      <c r="B18" s="53" t="n">
        <v>4349</v>
      </c>
      <c r="C18" s="53"/>
      <c r="E18" s="99" t="s">
        <v>188</v>
      </c>
      <c r="G18" s="68"/>
      <c r="I18" s="61" t="n">
        <f aca="false">I17+G18</f>
        <v>2887.31</v>
      </c>
    </row>
    <row r="19" customFormat="false" ht="15" hidden="false" customHeight="false" outlineLevel="0" collapsed="false">
      <c r="A19" s="53" t="s">
        <v>15</v>
      </c>
      <c r="B19" s="53" t="n">
        <v>4350</v>
      </c>
      <c r="C19" s="53"/>
      <c r="E19" s="71" t="n">
        <v>43475</v>
      </c>
      <c r="G19" s="68" t="n">
        <v>-9.77</v>
      </c>
      <c r="I19" s="61" t="n">
        <f aca="false">I18+G19</f>
        <v>2877.54</v>
      </c>
    </row>
    <row r="20" customFormat="false" ht="15" hidden="false" customHeight="false" outlineLevel="0" collapsed="false">
      <c r="A20" s="53" t="s">
        <v>15</v>
      </c>
      <c r="B20" s="53" t="n">
        <v>4351</v>
      </c>
      <c r="C20" s="53"/>
      <c r="E20" s="71" t="n">
        <v>43475</v>
      </c>
      <c r="G20" s="68" t="n">
        <v>-42.21</v>
      </c>
      <c r="I20" s="61" t="n">
        <f aca="false">I19+G20</f>
        <v>2835.33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402</v>
      </c>
      <c r="E21" s="71" t="n">
        <v>43480</v>
      </c>
      <c r="G21" s="88" t="n">
        <v>2000</v>
      </c>
      <c r="I21" s="61" t="n">
        <f aca="false">I20+G21</f>
        <v>4835.33</v>
      </c>
    </row>
    <row r="22" customFormat="false" ht="17.35" hidden="false" customHeight="false" outlineLevel="0" collapsed="false">
      <c r="A22" s="53" t="s">
        <v>15</v>
      </c>
      <c r="B22" s="53" t="n">
        <v>4352</v>
      </c>
      <c r="C22" s="53"/>
      <c r="E22" s="99" t="s">
        <v>188</v>
      </c>
      <c r="G22" s="80"/>
      <c r="I22" s="61" t="n">
        <f aca="false">I21+G22</f>
        <v>4835.33</v>
      </c>
    </row>
    <row r="23" customFormat="false" ht="17.35" hidden="false" customHeight="false" outlineLevel="0" collapsed="false">
      <c r="A23" s="53" t="s">
        <v>15</v>
      </c>
      <c r="B23" s="53" t="n">
        <v>4353</v>
      </c>
      <c r="C23" s="53"/>
      <c r="E23" s="99" t="s">
        <v>188</v>
      </c>
      <c r="G23" s="68"/>
      <c r="I23" s="61" t="n">
        <f aca="false">I22+G23</f>
        <v>4835.33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400</v>
      </c>
      <c r="E24" s="71" t="n">
        <v>43483</v>
      </c>
      <c r="G24" s="68" t="n">
        <v>-2015.45</v>
      </c>
      <c r="I24" s="61" t="n">
        <f aca="false">I23+G24</f>
        <v>2819.88</v>
      </c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23</v>
      </c>
      <c r="E25" s="71" t="n">
        <v>43487</v>
      </c>
      <c r="G25" s="68" t="n">
        <v>-532.3</v>
      </c>
      <c r="I25" s="61" t="n">
        <f aca="false">I24+G25</f>
        <v>2287.58</v>
      </c>
      <c r="K25" s="61"/>
    </row>
    <row r="26" customFormat="false" ht="15" hidden="false" customHeight="false" outlineLevel="0" collapsed="false">
      <c r="A26" s="53" t="s">
        <v>15</v>
      </c>
      <c r="B26" s="53" t="n">
        <v>4354</v>
      </c>
      <c r="C26" s="53"/>
      <c r="E26" s="71" t="n">
        <v>43490</v>
      </c>
      <c r="F26" s="98" t="s">
        <v>403</v>
      </c>
      <c r="G26" s="68" t="n">
        <v>-250</v>
      </c>
      <c r="I26" s="61" t="n">
        <f aca="false">I25+G26</f>
        <v>2037.58</v>
      </c>
    </row>
    <row r="27" customFormat="false" ht="15" hidden="false" customHeight="false" outlineLevel="0" collapsed="false">
      <c r="A27" s="53" t="s">
        <v>15</v>
      </c>
      <c r="B27" s="53" t="n">
        <v>4355</v>
      </c>
      <c r="C27" s="53"/>
      <c r="E27" s="71" t="n">
        <v>43490</v>
      </c>
      <c r="F27" s="98" t="s">
        <v>42</v>
      </c>
      <c r="G27" s="68" t="n">
        <v>-1220</v>
      </c>
      <c r="I27" s="61" t="n">
        <f aca="false">I26+G27</f>
        <v>817.580000000001</v>
      </c>
    </row>
    <row r="28" customFormat="false" ht="15" hidden="false" customHeight="false" outlineLevel="0" collapsed="false">
      <c r="A28" s="53" t="s">
        <v>15</v>
      </c>
      <c r="B28" s="53" t="n">
        <v>4356</v>
      </c>
      <c r="C28" s="53"/>
      <c r="E28" s="71" t="n">
        <v>43490</v>
      </c>
      <c r="F28" s="98" t="s">
        <v>356</v>
      </c>
      <c r="G28" s="68" t="n">
        <v>-20.18</v>
      </c>
      <c r="I28" s="61" t="n">
        <f aca="false">I27+G28</f>
        <v>797.400000000001</v>
      </c>
      <c r="K28" s="61"/>
    </row>
    <row r="29" customFormat="false" ht="15" hidden="false" customHeight="false" outlineLevel="0" collapsed="false">
      <c r="A29" s="53" t="s">
        <v>15</v>
      </c>
      <c r="B29" s="53" t="n">
        <v>4357</v>
      </c>
      <c r="C29" s="53"/>
      <c r="E29" s="71" t="n">
        <v>43490</v>
      </c>
      <c r="F29" s="98" t="s">
        <v>315</v>
      </c>
      <c r="G29" s="68" t="n">
        <v>-108.7</v>
      </c>
      <c r="I29" s="61" t="n">
        <f aca="false">I28+G29</f>
        <v>688.700000000001</v>
      </c>
    </row>
    <row r="30" customFormat="false" ht="15" hidden="false" customHeight="false" outlineLevel="0" collapsed="false">
      <c r="A30" s="53" t="s">
        <v>15</v>
      </c>
      <c r="B30" s="53" t="n">
        <v>4358</v>
      </c>
      <c r="C30" s="53"/>
      <c r="E30" s="71" t="n">
        <v>43490</v>
      </c>
      <c r="F30" s="98" t="s">
        <v>404</v>
      </c>
      <c r="G30" s="68" t="n">
        <v>-300.18</v>
      </c>
      <c r="I30" s="61" t="n">
        <f aca="false">I29+G30</f>
        <v>388.520000000001</v>
      </c>
      <c r="K30" s="61"/>
    </row>
    <row r="31" customFormat="false" ht="15" hidden="false" customHeight="false" outlineLevel="0" collapsed="false">
      <c r="A31" s="53" t="s">
        <v>15</v>
      </c>
      <c r="B31" s="53" t="s">
        <v>33</v>
      </c>
      <c r="C31" s="53"/>
      <c r="E31" s="71" t="n">
        <v>43493</v>
      </c>
      <c r="G31" s="88" t="n">
        <v>1500</v>
      </c>
      <c r="I31" s="61" t="n">
        <f aca="false">I30+G31</f>
        <v>1888.52</v>
      </c>
      <c r="K31" s="61"/>
    </row>
    <row r="32" customFormat="false" ht="15" hidden="false" customHeight="false" outlineLevel="0" collapsed="false">
      <c r="A32" s="53" t="s">
        <v>15</v>
      </c>
      <c r="B32" s="53" t="n">
        <v>4359</v>
      </c>
      <c r="C32" s="53"/>
      <c r="E32" s="71" t="n">
        <v>43490</v>
      </c>
      <c r="F32" s="98" t="s">
        <v>405</v>
      </c>
      <c r="G32" s="68" t="n">
        <v>-1212.31</v>
      </c>
      <c r="I32" s="61" t="n">
        <f aca="false">I31+G32</f>
        <v>676.210000000001</v>
      </c>
    </row>
    <row r="33" customFormat="false" ht="15" hidden="false" customHeight="false" outlineLevel="0" collapsed="false">
      <c r="A33" s="53" t="s">
        <v>15</v>
      </c>
      <c r="B33" s="53" t="n">
        <v>4360</v>
      </c>
      <c r="C33" s="53"/>
      <c r="E33" s="71" t="n">
        <v>43129</v>
      </c>
      <c r="F33" s="98" t="s">
        <v>406</v>
      </c>
      <c r="G33" s="68" t="n">
        <v>-202.56</v>
      </c>
      <c r="I33" s="61" t="n">
        <f aca="false">I32+G33</f>
        <v>473.650000000001</v>
      </c>
    </row>
    <row r="34" customFormat="false" ht="15" hidden="false" customHeight="false" outlineLevel="0" collapsed="false">
      <c r="A34" s="53" t="s">
        <v>15</v>
      </c>
      <c r="B34" s="53" t="s">
        <v>247</v>
      </c>
      <c r="C34" s="53" t="s">
        <v>360</v>
      </c>
      <c r="E34" s="71" t="n">
        <v>43493</v>
      </c>
      <c r="G34" s="68" t="n">
        <v>-319</v>
      </c>
      <c r="I34" s="61" t="n">
        <f aca="false">I33+G34</f>
        <v>154.650000000001</v>
      </c>
    </row>
    <row r="35" customFormat="false" ht="15" hidden="false" customHeight="false" outlineLevel="0" collapsed="false">
      <c r="A35" s="53" t="s">
        <v>15</v>
      </c>
      <c r="B35" s="53" t="s">
        <v>33</v>
      </c>
      <c r="C35" s="53"/>
      <c r="E35" s="71" t="n">
        <v>43493</v>
      </c>
      <c r="G35" s="88" t="n">
        <v>100</v>
      </c>
      <c r="I35" s="61" t="n">
        <f aca="false">I34+G35</f>
        <v>254.650000000001</v>
      </c>
      <c r="K35" s="61"/>
    </row>
    <row r="36" customFormat="false" ht="15" hidden="false" customHeight="false" outlineLevel="0" collapsed="false">
      <c r="A36" s="53" t="s">
        <v>15</v>
      </c>
      <c r="B36" s="53" t="s">
        <v>33</v>
      </c>
      <c r="C36" s="53" t="s">
        <v>407</v>
      </c>
      <c r="E36" s="71" t="n">
        <v>43495</v>
      </c>
      <c r="G36" s="88" t="n">
        <v>3000</v>
      </c>
      <c r="I36" s="61" t="n">
        <f aca="false">I35+G36</f>
        <v>3254.65</v>
      </c>
    </row>
    <row r="37" customFormat="false" ht="15" hidden="false" customHeight="false" outlineLevel="0" collapsed="false">
      <c r="A37" s="53" t="s">
        <v>15</v>
      </c>
      <c r="B37" s="53" t="s">
        <v>247</v>
      </c>
      <c r="C37" s="53" t="s">
        <v>400</v>
      </c>
      <c r="E37" s="71" t="n">
        <v>43497</v>
      </c>
      <c r="G37" s="68" t="n">
        <v>-1718.14</v>
      </c>
      <c r="I37" s="61" t="n">
        <f aca="false">I36+G37</f>
        <v>1536.51</v>
      </c>
    </row>
    <row r="38" customFormat="false" ht="15" hidden="false" customHeight="false" outlineLevel="0" collapsed="false">
      <c r="A38" s="53" t="s">
        <v>15</v>
      </c>
      <c r="B38" s="53" t="s">
        <v>247</v>
      </c>
      <c r="C38" s="53" t="s">
        <v>23</v>
      </c>
      <c r="E38" s="71" t="n">
        <v>43498</v>
      </c>
      <c r="G38" s="68" t="n">
        <v>-429.76</v>
      </c>
      <c r="I38" s="61" t="n">
        <f aca="false">I37+G38</f>
        <v>1106.75</v>
      </c>
    </row>
    <row r="39" customFormat="false" ht="15" hidden="false" customHeight="false" outlineLevel="0" collapsed="false">
      <c r="A39" s="53" t="s">
        <v>15</v>
      </c>
      <c r="B39" s="53" t="s">
        <v>247</v>
      </c>
      <c r="C39" s="53" t="s">
        <v>249</v>
      </c>
      <c r="E39" s="71" t="n">
        <v>43497</v>
      </c>
      <c r="G39" s="68" t="n">
        <v>-29.57</v>
      </c>
      <c r="I39" s="61" t="n">
        <f aca="false">I38+G39</f>
        <v>1077.18</v>
      </c>
    </row>
    <row r="40" customFormat="false" ht="15" hidden="false" customHeight="false" outlineLevel="0" collapsed="false">
      <c r="A40" s="53" t="s">
        <v>15</v>
      </c>
      <c r="B40" s="53" t="s">
        <v>247</v>
      </c>
      <c r="C40" s="53" t="s">
        <v>249</v>
      </c>
      <c r="E40" s="71" t="n">
        <v>43501</v>
      </c>
      <c r="G40" s="68" t="n">
        <v>-500.48</v>
      </c>
      <c r="I40" s="61" t="n">
        <f aca="false">I39+G40</f>
        <v>576.700000000001</v>
      </c>
      <c r="J40" s="100"/>
    </row>
    <row r="41" customFormat="false" ht="15" hidden="false" customHeight="false" outlineLevel="0" collapsed="false">
      <c r="A41" s="53" t="s">
        <v>15</v>
      </c>
      <c r="B41" s="53" t="s">
        <v>33</v>
      </c>
      <c r="C41" s="53"/>
      <c r="E41" s="71" t="n">
        <v>43501</v>
      </c>
      <c r="G41" s="88" t="n">
        <v>4750</v>
      </c>
      <c r="I41" s="61" t="n">
        <f aca="false">I40+G41</f>
        <v>5326.7</v>
      </c>
      <c r="K41" s="61"/>
    </row>
    <row r="42" customFormat="false" ht="15" hidden="false" customHeight="false" outlineLevel="0" collapsed="false">
      <c r="A42" s="53" t="s">
        <v>15</v>
      </c>
      <c r="B42" s="53" t="s">
        <v>33</v>
      </c>
      <c r="C42" s="53" t="s">
        <v>407</v>
      </c>
      <c r="E42" s="71" t="n">
        <v>43501</v>
      </c>
      <c r="G42" s="88" t="n">
        <v>1000</v>
      </c>
      <c r="I42" s="61" t="n">
        <f aca="false">I41+G42</f>
        <v>6326.7</v>
      </c>
      <c r="J42" s="100"/>
    </row>
    <row r="43" customFormat="false" ht="15" hidden="false" customHeight="false" outlineLevel="0" collapsed="false">
      <c r="A43" s="53" t="s">
        <v>15</v>
      </c>
      <c r="B43" s="53" t="s">
        <v>247</v>
      </c>
      <c r="C43" s="53" t="s">
        <v>407</v>
      </c>
      <c r="E43" s="71" t="n">
        <v>43504</v>
      </c>
      <c r="G43" s="68" t="n">
        <f aca="false">-4000</f>
        <v>-4000</v>
      </c>
      <c r="I43" s="61" t="n">
        <f aca="false">I42+G43</f>
        <v>2326.7</v>
      </c>
      <c r="J43" s="100"/>
    </row>
    <row r="44" customFormat="false" ht="15" hidden="false" customHeight="false" outlineLevel="0" collapsed="false">
      <c r="A44" s="53" t="s">
        <v>15</v>
      </c>
      <c r="B44" s="53" t="n">
        <v>4361</v>
      </c>
      <c r="C44" s="53"/>
      <c r="E44" s="71" t="n">
        <v>43507</v>
      </c>
      <c r="G44" s="68" t="n">
        <v>-42.21</v>
      </c>
      <c r="I44" s="61" t="n">
        <f aca="false">I43+G44</f>
        <v>2284.49</v>
      </c>
    </row>
    <row r="45" customFormat="false" ht="15" hidden="false" customHeight="false" outlineLevel="0" collapsed="false">
      <c r="A45" s="53" t="s">
        <v>15</v>
      </c>
      <c r="B45" s="53" t="n">
        <v>4362</v>
      </c>
      <c r="C45" s="53"/>
      <c r="E45" s="71" t="n">
        <v>43507</v>
      </c>
      <c r="G45" s="68" t="n">
        <v>-127.27</v>
      </c>
      <c r="I45" s="61" t="n">
        <f aca="false">I44+G45</f>
        <v>2157.22</v>
      </c>
    </row>
    <row r="46" customFormat="false" ht="15" hidden="false" customHeight="false" outlineLevel="0" collapsed="false">
      <c r="A46" s="53" t="s">
        <v>15</v>
      </c>
      <c r="B46" s="53" t="n">
        <v>4363</v>
      </c>
      <c r="C46" s="53"/>
      <c r="E46" s="71" t="n">
        <v>43507</v>
      </c>
      <c r="G46" s="68" t="n">
        <v>-100</v>
      </c>
      <c r="I46" s="61" t="n">
        <f aca="false">I45+G46</f>
        <v>2057.22</v>
      </c>
    </row>
    <row r="47" customFormat="false" ht="15" hidden="false" customHeight="false" outlineLevel="0" collapsed="false">
      <c r="A47" s="53" t="s">
        <v>15</v>
      </c>
      <c r="B47" s="53" t="s">
        <v>33</v>
      </c>
      <c r="C47" s="53"/>
      <c r="E47" s="71" t="n">
        <v>43507</v>
      </c>
      <c r="G47" s="88" t="n">
        <v>2500</v>
      </c>
      <c r="I47" s="61" t="n">
        <f aca="false">I46+G47</f>
        <v>4557.22</v>
      </c>
      <c r="J47" s="100"/>
    </row>
    <row r="48" customFormat="false" ht="15" hidden="false" customHeight="false" outlineLevel="0" collapsed="false">
      <c r="A48" s="53" t="s">
        <v>15</v>
      </c>
      <c r="B48" s="53" t="s">
        <v>33</v>
      </c>
      <c r="C48" s="53"/>
      <c r="E48" s="71" t="n">
        <v>43507</v>
      </c>
      <c r="G48" s="88" t="n">
        <v>14000</v>
      </c>
      <c r="I48" s="61" t="n">
        <f aca="false">I47+G48</f>
        <v>18557.22</v>
      </c>
      <c r="J48" s="100"/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400</v>
      </c>
      <c r="E49" s="71" t="n">
        <v>43510</v>
      </c>
      <c r="G49" s="68" t="n">
        <v>-4672.87</v>
      </c>
      <c r="I49" s="61" t="n">
        <f aca="false">I48+G49</f>
        <v>13884.35</v>
      </c>
      <c r="J49" s="100"/>
      <c r="K49" s="61"/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23</v>
      </c>
      <c r="E50" s="71" t="n">
        <v>43517</v>
      </c>
      <c r="G50" s="68" t="n">
        <v>-1653.66</v>
      </c>
      <c r="I50" s="61" t="n">
        <f aca="false">I49+G50</f>
        <v>12230.69</v>
      </c>
    </row>
    <row r="51" customFormat="false" ht="15" hidden="false" customHeight="false" outlineLevel="0" collapsed="false">
      <c r="A51" s="53" t="s">
        <v>15</v>
      </c>
      <c r="B51" s="53" t="n">
        <v>4364</v>
      </c>
      <c r="C51" s="53" t="s">
        <v>408</v>
      </c>
      <c r="E51" s="71" t="n">
        <v>43510</v>
      </c>
      <c r="G51" s="68" t="n">
        <v>-380</v>
      </c>
      <c r="I51" s="61" t="n">
        <f aca="false">I50+G51</f>
        <v>11850.69</v>
      </c>
    </row>
    <row r="52" customFormat="false" ht="15" hidden="false" customHeight="false" outlineLevel="0" collapsed="false">
      <c r="A52" s="53" t="s">
        <v>15</v>
      </c>
      <c r="B52" s="53" t="n">
        <v>4365</v>
      </c>
      <c r="C52" s="53" t="s">
        <v>409</v>
      </c>
      <c r="E52" s="71" t="n">
        <v>43510</v>
      </c>
      <c r="G52" s="68" t="n">
        <v>-496.84</v>
      </c>
      <c r="I52" s="61" t="n">
        <f aca="false">I51+G52</f>
        <v>11353.85</v>
      </c>
    </row>
    <row r="53" customFormat="false" ht="15" hidden="false" customHeight="false" outlineLevel="0" collapsed="false">
      <c r="A53" s="53" t="s">
        <v>15</v>
      </c>
      <c r="B53" s="53" t="n">
        <v>4366</v>
      </c>
      <c r="C53" s="53" t="s">
        <v>409</v>
      </c>
      <c r="E53" s="71" t="n">
        <v>43511</v>
      </c>
      <c r="G53" s="68" t="n">
        <v>-311.11</v>
      </c>
      <c r="I53" s="61" t="n">
        <f aca="false">I52+G53</f>
        <v>11042.74</v>
      </c>
    </row>
    <row r="54" customFormat="false" ht="15" hidden="false" customHeight="false" outlineLevel="0" collapsed="false">
      <c r="A54" s="53" t="s">
        <v>15</v>
      </c>
      <c r="B54" s="53" t="s">
        <v>33</v>
      </c>
      <c r="C54" s="53"/>
      <c r="E54" s="71" t="n">
        <v>43511</v>
      </c>
      <c r="G54" s="88" t="n">
        <v>3450</v>
      </c>
      <c r="I54" s="61" t="n">
        <f aca="false">I53+G54</f>
        <v>14492.74</v>
      </c>
      <c r="J54" s="100"/>
      <c r="K54" s="61"/>
      <c r="L54" s="101"/>
      <c r="M54" s="101"/>
    </row>
    <row r="55" customFormat="false" ht="15" hidden="false" customHeight="false" outlineLevel="0" collapsed="false">
      <c r="A55" s="53" t="s">
        <v>15</v>
      </c>
      <c r="B55" s="53" t="s">
        <v>33</v>
      </c>
      <c r="C55" s="53"/>
      <c r="E55" s="71" t="n">
        <v>43516</v>
      </c>
      <c r="G55" s="88" t="n">
        <v>1200</v>
      </c>
      <c r="I55" s="61" t="n">
        <f aca="false">I54+G55</f>
        <v>15692.74</v>
      </c>
    </row>
    <row r="56" customFormat="false" ht="15" hidden="false" customHeight="false" outlineLevel="0" collapsed="false">
      <c r="A56" s="53" t="s">
        <v>15</v>
      </c>
      <c r="B56" s="53" t="s">
        <v>33</v>
      </c>
      <c r="C56" s="53"/>
      <c r="E56" s="71" t="n">
        <v>43518</v>
      </c>
      <c r="G56" s="88" t="n">
        <v>3820</v>
      </c>
      <c r="I56" s="61" t="n">
        <f aca="false">I55+G56</f>
        <v>19512.74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360</v>
      </c>
      <c r="E57" s="71" t="n">
        <v>43523</v>
      </c>
      <c r="G57" s="68" t="n">
        <v>-319</v>
      </c>
      <c r="I57" s="61" t="n">
        <f aca="false">I56+G57</f>
        <v>19193.74</v>
      </c>
      <c r="J57" s="100"/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407</v>
      </c>
      <c r="E58" s="71" t="n">
        <v>43522</v>
      </c>
      <c r="G58" s="68" t="n">
        <v>-2003.44</v>
      </c>
      <c r="I58" s="61" t="n">
        <f aca="false">I57+G58</f>
        <v>17190.3</v>
      </c>
    </row>
    <row r="59" customFormat="false" ht="15" hidden="false" customHeight="false" outlineLevel="0" collapsed="false">
      <c r="A59" s="53" t="s">
        <v>15</v>
      </c>
      <c r="B59" s="53" t="s">
        <v>33</v>
      </c>
      <c r="C59" s="53"/>
      <c r="E59" s="71" t="n">
        <v>43522</v>
      </c>
      <c r="G59" s="88" t="n">
        <v>14051.5</v>
      </c>
      <c r="I59" s="61" t="n">
        <f aca="false">I58+G59</f>
        <v>31241.8</v>
      </c>
    </row>
    <row r="60" customFormat="false" ht="15" hidden="false" customHeight="false" outlineLevel="0" collapsed="false">
      <c r="A60" s="53" t="s">
        <v>15</v>
      </c>
      <c r="B60" s="53" t="s">
        <v>247</v>
      </c>
      <c r="C60" s="53" t="s">
        <v>400</v>
      </c>
      <c r="E60" s="71" t="n">
        <v>43524</v>
      </c>
      <c r="G60" s="68" t="n">
        <v>-5014.36</v>
      </c>
      <c r="I60" s="61" t="n">
        <f aca="false">I59+G60</f>
        <v>26227.44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249</v>
      </c>
      <c r="E61" s="71" t="n">
        <v>43527</v>
      </c>
      <c r="G61" s="68" t="n">
        <v>-300.13</v>
      </c>
      <c r="I61" s="61" t="n">
        <f aca="false">I60+G61</f>
        <v>25927.31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400</v>
      </c>
      <c r="E62" s="71" t="n">
        <v>43527</v>
      </c>
      <c r="G62" s="68" t="n">
        <v>-7310.22</v>
      </c>
      <c r="I62" s="61" t="n">
        <f aca="false">I61+G62</f>
        <v>18617.09</v>
      </c>
      <c r="J62" s="100"/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400</v>
      </c>
      <c r="E63" s="71" t="n">
        <v>43529</v>
      </c>
      <c r="G63" s="68" t="n">
        <v>-312.86</v>
      </c>
      <c r="I63" s="61" t="n">
        <f aca="false">I62+G63</f>
        <v>18304.23</v>
      </c>
      <c r="K63" s="61"/>
    </row>
    <row r="64" customFormat="false" ht="15" hidden="false" customHeight="false" outlineLevel="0" collapsed="false">
      <c r="A64" s="53" t="s">
        <v>15</v>
      </c>
      <c r="B64" s="53" t="s">
        <v>247</v>
      </c>
      <c r="C64" s="53" t="s">
        <v>23</v>
      </c>
      <c r="E64" s="71" t="n">
        <v>43529</v>
      </c>
      <c r="G64" s="68" t="n">
        <v>-1531.6</v>
      </c>
      <c r="I64" s="61" t="n">
        <f aca="false">I63+G64</f>
        <v>16772.63</v>
      </c>
    </row>
    <row r="65" customFormat="false" ht="15" hidden="false" customHeight="false" outlineLevel="0" collapsed="false">
      <c r="A65" s="53" t="s">
        <v>15</v>
      </c>
      <c r="B65" s="53" t="s">
        <v>247</v>
      </c>
      <c r="C65" s="53" t="s">
        <v>23</v>
      </c>
      <c r="E65" s="71" t="n">
        <v>43530</v>
      </c>
      <c r="G65" s="68" t="n">
        <v>-66.08</v>
      </c>
      <c r="I65" s="61" t="n">
        <f aca="false">I64+G65</f>
        <v>16706.55</v>
      </c>
      <c r="K65" s="61"/>
      <c r="L65" s="101"/>
      <c r="M65" s="101"/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23</v>
      </c>
      <c r="E66" s="71" t="n">
        <v>43530</v>
      </c>
      <c r="G66" s="68" t="n">
        <v>-2372.16</v>
      </c>
      <c r="I66" s="61" t="n">
        <f aca="false">I65+G66</f>
        <v>14334.39</v>
      </c>
      <c r="J66" s="100" t="n">
        <f aca="false">I66-G4</f>
        <v>14554.39</v>
      </c>
    </row>
    <row r="67" customFormat="false" ht="15" hidden="false" customHeight="false" outlineLevel="0" collapsed="false">
      <c r="A67" s="53" t="s">
        <v>15</v>
      </c>
      <c r="B67" s="53" t="s">
        <v>33</v>
      </c>
      <c r="C67" s="53"/>
      <c r="E67" s="71" t="n">
        <v>43530</v>
      </c>
      <c r="G67" s="88" t="n">
        <v>10000</v>
      </c>
      <c r="I67" s="61" t="n">
        <f aca="false">I66+G67</f>
        <v>24334.39</v>
      </c>
      <c r="J67" s="100"/>
    </row>
    <row r="68" customFormat="false" ht="15" hidden="false" customHeight="false" outlineLevel="0" collapsed="false">
      <c r="A68" s="53" t="s">
        <v>15</v>
      </c>
      <c r="B68" s="53" t="n">
        <v>4367</v>
      </c>
      <c r="C68" s="53" t="s">
        <v>410</v>
      </c>
      <c r="E68" s="71" t="n">
        <v>43532</v>
      </c>
      <c r="G68" s="68" t="n">
        <v>-500</v>
      </c>
      <c r="I68" s="61" t="n">
        <f aca="false">I67+G68</f>
        <v>23834.39</v>
      </c>
    </row>
    <row r="69" customFormat="false" ht="15" hidden="false" customHeight="false" outlineLevel="0" collapsed="false">
      <c r="A69" s="53" t="s">
        <v>15</v>
      </c>
      <c r="B69" s="53" t="n">
        <v>4368</v>
      </c>
      <c r="C69" s="53" t="s">
        <v>410</v>
      </c>
      <c r="E69" s="71" t="n">
        <v>43532</v>
      </c>
      <c r="G69" s="68" t="n">
        <v>-500</v>
      </c>
      <c r="I69" s="61" t="n">
        <f aca="false">I68+G69</f>
        <v>23334.39</v>
      </c>
    </row>
    <row r="70" customFormat="false" ht="15" hidden="false" customHeight="false" outlineLevel="0" collapsed="false">
      <c r="A70" s="53" t="s">
        <v>15</v>
      </c>
      <c r="B70" s="53" t="n">
        <v>4369</v>
      </c>
      <c r="C70" s="53" t="s">
        <v>410</v>
      </c>
      <c r="E70" s="71" t="n">
        <v>43532</v>
      </c>
      <c r="G70" s="68" t="n">
        <v>-500</v>
      </c>
      <c r="I70" s="61" t="n">
        <f aca="false">I69+G70</f>
        <v>22834.39</v>
      </c>
    </row>
    <row r="71" customFormat="false" ht="15" hidden="false" customHeight="false" outlineLevel="0" collapsed="false">
      <c r="A71" s="53" t="s">
        <v>15</v>
      </c>
      <c r="B71" s="53" t="n">
        <v>4370</v>
      </c>
      <c r="C71" s="53" t="s">
        <v>411</v>
      </c>
      <c r="E71" s="71" t="n">
        <v>43532</v>
      </c>
      <c r="G71" s="68" t="n">
        <v>-1646.39</v>
      </c>
      <c r="I71" s="61" t="n">
        <f aca="false">I70+G71</f>
        <v>21188</v>
      </c>
      <c r="K71" s="61"/>
    </row>
    <row r="72" customFormat="false" ht="15" hidden="false" customHeight="false" outlineLevel="0" collapsed="false">
      <c r="A72" s="53" t="s">
        <v>15</v>
      </c>
      <c r="B72" s="53" t="n">
        <v>4371</v>
      </c>
      <c r="C72" s="53" t="s">
        <v>357</v>
      </c>
      <c r="E72" s="71" t="n">
        <v>43534</v>
      </c>
      <c r="G72" s="68" t="n">
        <v>-108.7</v>
      </c>
      <c r="I72" s="61" t="n">
        <f aca="false">I71+G72</f>
        <v>21079.3</v>
      </c>
      <c r="K72" s="61"/>
      <c r="L72" s="101"/>
      <c r="M72" s="101"/>
    </row>
    <row r="73" customFormat="false" ht="15" hidden="false" customHeight="false" outlineLevel="0" collapsed="false">
      <c r="A73" s="53" t="s">
        <v>15</v>
      </c>
      <c r="B73" s="53" t="n">
        <v>4372</v>
      </c>
      <c r="C73" s="53" t="s">
        <v>356</v>
      </c>
      <c r="E73" s="71" t="n">
        <v>43534</v>
      </c>
      <c r="G73" s="68" t="n">
        <v>-7.07</v>
      </c>
      <c r="I73" s="61" t="n">
        <f aca="false">I72+G73</f>
        <v>21072.23</v>
      </c>
    </row>
    <row r="74" customFormat="false" ht="15" hidden="false" customHeight="false" outlineLevel="0" collapsed="false">
      <c r="A74" s="53" t="s">
        <v>15</v>
      </c>
      <c r="B74" s="53" t="n">
        <v>4373</v>
      </c>
      <c r="C74" s="53" t="s">
        <v>298</v>
      </c>
      <c r="E74" s="71" t="n">
        <v>43534</v>
      </c>
      <c r="G74" s="68" t="n">
        <v>-142.53</v>
      </c>
      <c r="I74" s="61" t="n">
        <f aca="false">I73+G74</f>
        <v>20929.7</v>
      </c>
    </row>
    <row r="75" customFormat="false" ht="15" hidden="false" customHeight="false" outlineLevel="0" collapsed="false">
      <c r="A75" s="53" t="s">
        <v>15</v>
      </c>
      <c r="B75" s="53" t="s">
        <v>247</v>
      </c>
      <c r="C75" s="53" t="s">
        <v>412</v>
      </c>
      <c r="E75" s="71" t="n">
        <v>43530</v>
      </c>
      <c r="G75" s="68" t="n">
        <v>-10010</v>
      </c>
      <c r="I75" s="61" t="n">
        <f aca="false">I74+G75</f>
        <v>10919.7</v>
      </c>
    </row>
    <row r="76" customFormat="false" ht="15" hidden="false" customHeight="false" outlineLevel="0" collapsed="false">
      <c r="A76" s="53" t="s">
        <v>15</v>
      </c>
      <c r="B76" s="53" t="s">
        <v>33</v>
      </c>
      <c r="C76" s="53"/>
      <c r="E76" s="71" t="n">
        <v>43535</v>
      </c>
      <c r="G76" s="88" t="n">
        <v>500</v>
      </c>
      <c r="I76" s="61" t="n">
        <f aca="false">I75+G76</f>
        <v>11419.7</v>
      </c>
    </row>
    <row r="77" customFormat="false" ht="15" hidden="false" customHeight="false" outlineLevel="0" collapsed="false">
      <c r="A77" s="53" t="s">
        <v>15</v>
      </c>
      <c r="B77" s="53" t="s">
        <v>33</v>
      </c>
      <c r="C77" s="53"/>
      <c r="E77" s="71" t="n">
        <v>43536</v>
      </c>
      <c r="G77" s="88" t="n">
        <v>14356</v>
      </c>
      <c r="I77" s="61" t="n">
        <f aca="false">I76+G77</f>
        <v>25775.7</v>
      </c>
    </row>
    <row r="78" customFormat="false" ht="15" hidden="false" customHeight="false" outlineLevel="0" collapsed="false">
      <c r="A78" s="53" t="s">
        <v>15</v>
      </c>
      <c r="B78" s="53" t="s">
        <v>247</v>
      </c>
      <c r="C78" s="53" t="s">
        <v>400</v>
      </c>
      <c r="E78" s="71" t="n">
        <v>43538</v>
      </c>
      <c r="G78" s="68" t="n">
        <v>-5096.55</v>
      </c>
      <c r="I78" s="61" t="n">
        <f aca="false">I77+G78</f>
        <v>20679.15</v>
      </c>
      <c r="J78" s="100"/>
    </row>
    <row r="79" customFormat="false" ht="15" hidden="false" customHeight="false" outlineLevel="0" collapsed="false">
      <c r="A79" s="53" t="s">
        <v>15</v>
      </c>
      <c r="B79" s="53" t="s">
        <v>247</v>
      </c>
      <c r="C79" s="53" t="s">
        <v>23</v>
      </c>
      <c r="E79" s="71" t="n">
        <v>43545</v>
      </c>
      <c r="G79" s="68" t="n">
        <v>-1571.02</v>
      </c>
      <c r="I79" s="61" t="n">
        <f aca="false">I78+G79</f>
        <v>19108.13</v>
      </c>
      <c r="M79" s="61"/>
    </row>
    <row r="80" customFormat="false" ht="15" hidden="false" customHeight="false" outlineLevel="0" collapsed="false">
      <c r="A80" s="53" t="s">
        <v>15</v>
      </c>
      <c r="B80" s="53" t="s">
        <v>247</v>
      </c>
      <c r="C80" s="53" t="s">
        <v>413</v>
      </c>
      <c r="E80" s="71" t="n">
        <v>43556</v>
      </c>
      <c r="G80" s="68" t="n">
        <v>-1500</v>
      </c>
      <c r="I80" s="61" t="n">
        <f aca="false">I79+G80</f>
        <v>17608.13</v>
      </c>
    </row>
    <row r="81" customFormat="false" ht="15" hidden="false" customHeight="false" outlineLevel="0" collapsed="false">
      <c r="A81" s="53" t="s">
        <v>15</v>
      </c>
      <c r="B81" s="53" t="n">
        <v>4374</v>
      </c>
      <c r="C81" s="53" t="s">
        <v>414</v>
      </c>
      <c r="E81" s="71" t="n">
        <v>43543</v>
      </c>
      <c r="G81" s="68" t="n">
        <v>-1000</v>
      </c>
      <c r="I81" s="61" t="n">
        <f aca="false">I80+G81</f>
        <v>16608.13</v>
      </c>
    </row>
    <row r="82" customFormat="false" ht="15" hidden="false" customHeight="false" outlineLevel="0" collapsed="false">
      <c r="A82" s="53" t="s">
        <v>15</v>
      </c>
      <c r="B82" s="53" t="n">
        <v>4375</v>
      </c>
      <c r="C82" s="53" t="s">
        <v>356</v>
      </c>
      <c r="E82" s="71" t="n">
        <v>43543</v>
      </c>
      <c r="G82" s="68" t="n">
        <v>-7.07</v>
      </c>
      <c r="I82" s="61" t="n">
        <f aca="false">I81+G82</f>
        <v>16601.06</v>
      </c>
      <c r="K82" s="61"/>
      <c r="L82" s="101"/>
      <c r="M82" s="101"/>
    </row>
    <row r="83" customFormat="false" ht="15" hidden="false" customHeight="false" outlineLevel="0" collapsed="false">
      <c r="A83" s="53" t="s">
        <v>15</v>
      </c>
      <c r="B83" s="53" t="n">
        <v>4376</v>
      </c>
      <c r="C83" s="53" t="s">
        <v>213</v>
      </c>
      <c r="E83" s="71" t="n">
        <v>43543</v>
      </c>
      <c r="G83" s="68" t="n">
        <v>-42.21</v>
      </c>
      <c r="I83" s="61" t="n">
        <f aca="false">I82+G83</f>
        <v>16558.85</v>
      </c>
    </row>
    <row r="84" customFormat="false" ht="15" hidden="false" customHeight="false" outlineLevel="0" collapsed="false">
      <c r="A84" s="53" t="s">
        <v>15</v>
      </c>
      <c r="B84" s="53" t="n">
        <v>4377</v>
      </c>
      <c r="C84" s="53" t="s">
        <v>415</v>
      </c>
      <c r="E84" s="71" t="n">
        <v>43543</v>
      </c>
      <c r="G84" s="68" t="n">
        <v>-1280</v>
      </c>
      <c r="I84" s="61" t="n">
        <f aca="false">I83+G84</f>
        <v>15278.85</v>
      </c>
    </row>
    <row r="85" customFormat="false" ht="15" hidden="false" customHeight="false" outlineLevel="0" collapsed="false">
      <c r="A85" s="53" t="s">
        <v>15</v>
      </c>
      <c r="B85" s="53" t="n">
        <v>4378</v>
      </c>
      <c r="C85" s="53" t="s">
        <v>416</v>
      </c>
      <c r="E85" s="71" t="n">
        <v>43543</v>
      </c>
      <c r="G85" s="68" t="n">
        <v>-698</v>
      </c>
      <c r="I85" s="61" t="n">
        <f aca="false">I84+G85</f>
        <v>14580.85</v>
      </c>
      <c r="J85" s="100"/>
    </row>
    <row r="86" customFormat="false" ht="15" hidden="false" customHeight="false" outlineLevel="0" collapsed="false">
      <c r="B86" s="1" t="n">
        <v>4379</v>
      </c>
      <c r="C86" s="1" t="s">
        <v>417</v>
      </c>
      <c r="E86" s="71" t="n">
        <v>43545</v>
      </c>
      <c r="F86" s="98" t="s">
        <v>119</v>
      </c>
      <c r="G86" s="68" t="n">
        <v>0</v>
      </c>
      <c r="I86" s="61" t="n">
        <f aca="false">I85+G86</f>
        <v>14580.85</v>
      </c>
    </row>
    <row r="87" customFormat="false" ht="15" hidden="false" customHeight="false" outlineLevel="0" collapsed="false">
      <c r="A87" s="53" t="s">
        <v>15</v>
      </c>
      <c r="B87" s="53" t="s">
        <v>33</v>
      </c>
      <c r="C87" s="53"/>
      <c r="E87" s="71" t="n">
        <v>43549</v>
      </c>
      <c r="G87" s="88" t="n">
        <v>519.47</v>
      </c>
      <c r="I87" s="61" t="n">
        <f aca="false">I86+G87</f>
        <v>15100.32</v>
      </c>
    </row>
    <row r="88" customFormat="false" ht="15" hidden="false" customHeight="false" outlineLevel="0" collapsed="false">
      <c r="A88" s="53" t="s">
        <v>15</v>
      </c>
      <c r="B88" s="53" t="s">
        <v>247</v>
      </c>
      <c r="C88" s="53" t="s">
        <v>360</v>
      </c>
      <c r="E88" s="71" t="n">
        <v>43550</v>
      </c>
      <c r="G88" s="68" t="n">
        <v>-319</v>
      </c>
      <c r="I88" s="61" t="n">
        <f aca="false">I87+G88</f>
        <v>14781.32</v>
      </c>
      <c r="J88" s="100"/>
    </row>
    <row r="89" customFormat="false" ht="15" hidden="false" customHeight="false" outlineLevel="0" collapsed="false">
      <c r="A89" s="53" t="s">
        <v>15</v>
      </c>
      <c r="B89" s="53" t="s">
        <v>247</v>
      </c>
      <c r="C89" s="53" t="s">
        <v>400</v>
      </c>
      <c r="E89" s="71" t="n">
        <v>43554</v>
      </c>
      <c r="G89" s="68" t="n">
        <v>-5376.51</v>
      </c>
      <c r="I89" s="61" t="n">
        <f aca="false">I88+G89</f>
        <v>9404.81</v>
      </c>
      <c r="K89" s="61"/>
    </row>
    <row r="90" customFormat="false" ht="15" hidden="false" customHeight="false" outlineLevel="0" collapsed="false">
      <c r="A90" s="53" t="s">
        <v>15</v>
      </c>
      <c r="B90" s="53" t="s">
        <v>247</v>
      </c>
      <c r="C90" s="53" t="s">
        <v>23</v>
      </c>
      <c r="E90" s="71" t="n">
        <v>43554</v>
      </c>
      <c r="G90" s="68" t="n">
        <v>-1617</v>
      </c>
      <c r="I90" s="61" t="n">
        <f aca="false">I89+G90</f>
        <v>7787.81</v>
      </c>
      <c r="M90" s="53" t="s">
        <v>418</v>
      </c>
    </row>
    <row r="91" customFormat="false" ht="15" hidden="false" customHeight="false" outlineLevel="0" collapsed="false">
      <c r="A91" s="53" t="s">
        <v>15</v>
      </c>
      <c r="B91" s="53" t="s">
        <v>247</v>
      </c>
      <c r="C91" s="53" t="s">
        <v>249</v>
      </c>
      <c r="E91" s="71" t="n">
        <v>43554</v>
      </c>
      <c r="G91" s="68" t="n">
        <v>-287.78</v>
      </c>
      <c r="I91" s="61" t="n">
        <f aca="false">I90+G91</f>
        <v>7500.03</v>
      </c>
      <c r="M91" s="61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407</v>
      </c>
      <c r="E92" s="71" t="n">
        <v>43556</v>
      </c>
      <c r="G92" s="68" t="n">
        <v>-23.91</v>
      </c>
      <c r="I92" s="61" t="n">
        <f aca="false">I91+G92</f>
        <v>7476.12</v>
      </c>
      <c r="J92" s="100"/>
      <c r="K92" s="61"/>
      <c r="L92" s="98"/>
    </row>
    <row r="93" customFormat="false" ht="15" hidden="false" customHeight="false" outlineLevel="0" collapsed="false">
      <c r="A93" s="53" t="s">
        <v>15</v>
      </c>
      <c r="B93" s="53" t="s">
        <v>33</v>
      </c>
      <c r="C93" s="53"/>
      <c r="E93" s="71" t="n">
        <v>43557</v>
      </c>
      <c r="G93" s="88" t="n">
        <v>2000</v>
      </c>
      <c r="I93" s="61" t="n">
        <f aca="false">I92+G93</f>
        <v>9476.12</v>
      </c>
      <c r="J93" s="100"/>
    </row>
    <row r="94" customFormat="false" ht="15" hidden="false" customHeight="false" outlineLevel="0" collapsed="false">
      <c r="A94" s="53" t="s">
        <v>15</v>
      </c>
      <c r="B94" s="53" t="n">
        <v>4380</v>
      </c>
      <c r="C94" s="53" t="s">
        <v>419</v>
      </c>
      <c r="E94" s="71" t="n">
        <v>43559</v>
      </c>
      <c r="G94" s="68" t="n">
        <v>-1500</v>
      </c>
      <c r="I94" s="61" t="n">
        <f aca="false">I93+G94</f>
        <v>7976.12</v>
      </c>
    </row>
    <row r="95" customFormat="false" ht="15" hidden="false" customHeight="false" outlineLevel="0" collapsed="false">
      <c r="A95" s="53" t="s">
        <v>15</v>
      </c>
      <c r="B95" s="53" t="s">
        <v>33</v>
      </c>
      <c r="C95" s="53"/>
      <c r="E95" s="71" t="n">
        <v>43560</v>
      </c>
      <c r="G95" s="88" t="n">
        <v>800</v>
      </c>
      <c r="I95" s="61" t="n">
        <f aca="false">I94+G95</f>
        <v>8776.12</v>
      </c>
    </row>
    <row r="96" customFormat="false" ht="15" hidden="false" customHeight="false" outlineLevel="0" collapsed="false">
      <c r="A96" s="53" t="s">
        <v>15</v>
      </c>
      <c r="B96" s="53" t="n">
        <v>4381</v>
      </c>
      <c r="C96" s="53" t="s">
        <v>420</v>
      </c>
      <c r="E96" s="71" t="n">
        <v>43560</v>
      </c>
      <c r="G96" s="68" t="n">
        <v>-800</v>
      </c>
      <c r="I96" s="61" t="n">
        <f aca="false">I95+G96</f>
        <v>7976.12</v>
      </c>
      <c r="J96" s="100"/>
    </row>
    <row r="97" customFormat="false" ht="15" hidden="false" customHeight="false" outlineLevel="0" collapsed="false">
      <c r="A97" s="53" t="s">
        <v>15</v>
      </c>
      <c r="B97" s="53" t="n">
        <v>4382</v>
      </c>
      <c r="C97" s="53" t="s">
        <v>410</v>
      </c>
      <c r="E97" s="71" t="n">
        <v>43563</v>
      </c>
      <c r="G97" s="68" t="n">
        <v>-500</v>
      </c>
      <c r="I97" s="61" t="n">
        <f aca="false">I96+G97</f>
        <v>7476.12</v>
      </c>
    </row>
    <row r="98" customFormat="false" ht="15" hidden="false" customHeight="false" outlineLevel="0" collapsed="false">
      <c r="A98" s="53" t="s">
        <v>26</v>
      </c>
      <c r="B98" s="53" t="n">
        <v>4383</v>
      </c>
      <c r="C98" s="53" t="s">
        <v>298</v>
      </c>
      <c r="E98" s="71" t="n">
        <v>43563</v>
      </c>
      <c r="G98" s="68" t="n">
        <v>-96.06</v>
      </c>
      <c r="I98" s="61" t="n">
        <f aca="false">I97+G98</f>
        <v>7380.06</v>
      </c>
      <c r="K98" s="61"/>
    </row>
    <row r="99" customFormat="false" ht="15" hidden="false" customHeight="false" outlineLevel="0" collapsed="false">
      <c r="A99" s="53" t="s">
        <v>15</v>
      </c>
      <c r="B99" s="53" t="n">
        <v>4384</v>
      </c>
      <c r="C99" s="53" t="s">
        <v>357</v>
      </c>
      <c r="E99" s="71" t="n">
        <v>43563</v>
      </c>
      <c r="G99" s="68" t="n">
        <v>-108.7</v>
      </c>
      <c r="I99" s="61" t="n">
        <f aca="false">I98+G99</f>
        <v>7271.36</v>
      </c>
      <c r="K99" s="61"/>
    </row>
    <row r="100" customFormat="false" ht="15" hidden="false" customHeight="false" outlineLevel="0" collapsed="false">
      <c r="A100" s="53" t="s">
        <v>15</v>
      </c>
      <c r="B100" s="53" t="s">
        <v>247</v>
      </c>
      <c r="C100" s="53" t="s">
        <v>23</v>
      </c>
      <c r="E100" s="71" t="n">
        <v>43565</v>
      </c>
      <c r="G100" s="68" t="n">
        <v>-1719.38</v>
      </c>
      <c r="I100" s="61" t="n">
        <f aca="false">I99+G100</f>
        <v>5551.98</v>
      </c>
      <c r="K100" s="61"/>
    </row>
    <row r="101" customFormat="false" ht="15" hidden="false" customHeight="false" outlineLevel="0" collapsed="false">
      <c r="A101" s="53" t="s">
        <v>15</v>
      </c>
      <c r="B101" s="53" t="s">
        <v>33</v>
      </c>
      <c r="C101" s="53"/>
      <c r="E101" s="71" t="n">
        <v>43564</v>
      </c>
      <c r="G101" s="88" t="n">
        <v>2500</v>
      </c>
      <c r="I101" s="61" t="n">
        <f aca="false">I100+G101</f>
        <v>8051.98</v>
      </c>
      <c r="K101" s="61"/>
    </row>
    <row r="102" customFormat="false" ht="15" hidden="false" customHeight="false" outlineLevel="0" collapsed="false">
      <c r="A102" s="53" t="s">
        <v>15</v>
      </c>
      <c r="B102" s="53" t="s">
        <v>247</v>
      </c>
      <c r="C102" s="53" t="s">
        <v>400</v>
      </c>
      <c r="E102" s="71" t="n">
        <v>43567</v>
      </c>
      <c r="G102" s="68" t="n">
        <v>-5668.31</v>
      </c>
      <c r="I102" s="61" t="n">
        <f aca="false">I101+G102</f>
        <v>2383.67</v>
      </c>
      <c r="J102" s="100"/>
    </row>
    <row r="103" customFormat="false" ht="15" hidden="false" customHeight="false" outlineLevel="0" collapsed="false">
      <c r="B103" s="1" t="s">
        <v>247</v>
      </c>
      <c r="C103" s="1" t="s">
        <v>23</v>
      </c>
      <c r="E103" s="71" t="n">
        <v>43567</v>
      </c>
      <c r="G103" s="68"/>
      <c r="I103" s="61" t="n">
        <f aca="false">I102+G103</f>
        <v>2383.67</v>
      </c>
      <c r="K103" s="61"/>
      <c r="L103" s="98"/>
    </row>
    <row r="104" customFormat="false" ht="15" hidden="false" customHeight="false" outlineLevel="0" collapsed="false">
      <c r="B104" s="1" t="s">
        <v>247</v>
      </c>
      <c r="C104" s="1" t="s">
        <v>249</v>
      </c>
      <c r="E104" s="71" t="n">
        <v>43567</v>
      </c>
      <c r="G104" s="68"/>
      <c r="I104" s="61" t="n">
        <f aca="false">I103+G104</f>
        <v>2383.67</v>
      </c>
      <c r="K104" s="61"/>
    </row>
    <row r="105" customFormat="false" ht="15" hidden="false" customHeight="false" outlineLevel="0" collapsed="false">
      <c r="A105" s="53" t="s">
        <v>15</v>
      </c>
      <c r="B105" s="53" t="n">
        <v>4385</v>
      </c>
      <c r="C105" s="53" t="s">
        <v>213</v>
      </c>
      <c r="E105" s="71" t="n">
        <v>43570</v>
      </c>
      <c r="G105" s="68" t="n">
        <v>-42.21</v>
      </c>
      <c r="I105" s="61" t="n">
        <f aca="false">I104+G105</f>
        <v>2341.46</v>
      </c>
    </row>
    <row r="106" customFormat="false" ht="15" hidden="false" customHeight="false" outlineLevel="0" collapsed="false">
      <c r="A106" s="53" t="s">
        <v>15</v>
      </c>
      <c r="B106" s="53" t="n">
        <v>4386</v>
      </c>
      <c r="C106" s="53" t="s">
        <v>356</v>
      </c>
      <c r="E106" s="71" t="n">
        <v>43570</v>
      </c>
      <c r="G106" s="68" t="n">
        <v>-32.02</v>
      </c>
      <c r="I106" s="61" t="n">
        <f aca="false">I105+G106</f>
        <v>2309.44</v>
      </c>
    </row>
    <row r="107" customFormat="false" ht="15" hidden="false" customHeight="false" outlineLevel="0" collapsed="false">
      <c r="A107" s="53" t="s">
        <v>15</v>
      </c>
      <c r="B107" s="53" t="s">
        <v>33</v>
      </c>
      <c r="C107" s="53"/>
      <c r="E107" s="71" t="n">
        <v>43570</v>
      </c>
      <c r="G107" s="88" t="n">
        <v>5119.22</v>
      </c>
      <c r="I107" s="61" t="n">
        <f aca="false">I106+G107</f>
        <v>7428.66</v>
      </c>
      <c r="J107" s="100"/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400</v>
      </c>
      <c r="E108" s="71" t="n">
        <v>43581</v>
      </c>
      <c r="G108" s="68" t="n">
        <v>-5588.06</v>
      </c>
      <c r="I108" s="61" t="n">
        <f aca="false">I107+G108</f>
        <v>1840.6</v>
      </c>
      <c r="K108" s="61"/>
      <c r="L108" s="61"/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23</v>
      </c>
      <c r="E109" s="71" t="n">
        <v>43581</v>
      </c>
      <c r="G109" s="68" t="n">
        <v>-1697.48</v>
      </c>
      <c r="I109" s="61" t="n">
        <f aca="false">I108+G109</f>
        <v>143.120000000001</v>
      </c>
    </row>
    <row r="110" customFormat="false" ht="15" hidden="false" customHeight="false" outlineLevel="0" collapsed="false">
      <c r="A110" s="53" t="s">
        <v>15</v>
      </c>
      <c r="B110" s="53" t="s">
        <v>247</v>
      </c>
      <c r="C110" s="53" t="s">
        <v>360</v>
      </c>
      <c r="E110" s="71" t="n">
        <v>43581</v>
      </c>
      <c r="G110" s="68" t="n">
        <v>-319</v>
      </c>
      <c r="I110" s="61" t="n">
        <f aca="false">I109+G110</f>
        <v>-175.879999999999</v>
      </c>
    </row>
    <row r="111" customFormat="false" ht="15" hidden="false" customHeight="false" outlineLevel="0" collapsed="false">
      <c r="A111" s="53" t="s">
        <v>15</v>
      </c>
      <c r="B111" s="53" t="s">
        <v>33</v>
      </c>
      <c r="C111" s="53"/>
      <c r="E111" s="71" t="n">
        <v>43577</v>
      </c>
      <c r="G111" s="80" t="n">
        <v>7050</v>
      </c>
      <c r="I111" s="61" t="n">
        <f aca="false">I110+G111</f>
        <v>6874.12</v>
      </c>
    </row>
    <row r="112" customFormat="false" ht="15" hidden="false" customHeight="false" outlineLevel="0" collapsed="false">
      <c r="A112" s="53" t="s">
        <v>15</v>
      </c>
      <c r="B112" s="53" t="s">
        <v>247</v>
      </c>
      <c r="C112" s="53" t="s">
        <v>401</v>
      </c>
      <c r="E112" s="71" t="n">
        <v>43585</v>
      </c>
      <c r="G112" s="68" t="n">
        <v>-623.66</v>
      </c>
      <c r="I112" s="61" t="n">
        <f aca="false">I111+G112</f>
        <v>6250.46</v>
      </c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249</v>
      </c>
      <c r="E113" s="71" t="n">
        <v>43585</v>
      </c>
      <c r="G113" s="68" t="n">
        <v>-1041.57</v>
      </c>
      <c r="I113" s="61" t="n">
        <f aca="false">I112+G113</f>
        <v>5208.89</v>
      </c>
    </row>
    <row r="114" customFormat="false" ht="15" hidden="false" customHeight="false" outlineLevel="0" collapsed="false">
      <c r="A114" s="53" t="s">
        <v>15</v>
      </c>
      <c r="B114" s="53" t="s">
        <v>247</v>
      </c>
      <c r="C114" s="53" t="s">
        <v>249</v>
      </c>
      <c r="E114" s="71" t="n">
        <v>43585</v>
      </c>
      <c r="G114" s="68" t="n">
        <v>-0.52</v>
      </c>
      <c r="I114" s="61" t="n">
        <f aca="false">I113+G114</f>
        <v>5208.37</v>
      </c>
      <c r="J114" s="100"/>
    </row>
    <row r="115" customFormat="false" ht="15" hidden="false" customHeight="false" outlineLevel="0" collapsed="false">
      <c r="A115" s="53" t="s">
        <v>15</v>
      </c>
      <c r="B115" s="53" t="s">
        <v>33</v>
      </c>
      <c r="C115" s="53"/>
      <c r="E115" s="71" t="n">
        <v>43587</v>
      </c>
      <c r="G115" s="80" t="n">
        <v>7500</v>
      </c>
      <c r="I115" s="61" t="n">
        <f aca="false">I114+G115</f>
        <v>12708.37</v>
      </c>
      <c r="J115" s="100"/>
    </row>
    <row r="116" customFormat="false" ht="15" hidden="false" customHeight="false" outlineLevel="0" collapsed="false">
      <c r="A116" s="53" t="s">
        <v>15</v>
      </c>
      <c r="B116" s="53" t="n">
        <v>4387</v>
      </c>
      <c r="C116" s="53" t="s">
        <v>357</v>
      </c>
      <c r="E116" s="71" t="n">
        <v>43576</v>
      </c>
      <c r="G116" s="68" t="n">
        <v>-108.7</v>
      </c>
      <c r="I116" s="61" t="n">
        <f aca="false">I115+G116</f>
        <v>12599.67</v>
      </c>
    </row>
    <row r="117" customFormat="false" ht="15" hidden="false" customHeight="false" outlineLevel="0" collapsed="false">
      <c r="A117" s="53" t="s">
        <v>15</v>
      </c>
      <c r="B117" s="53" t="n">
        <v>4388</v>
      </c>
      <c r="C117" s="53" t="s">
        <v>298</v>
      </c>
      <c r="E117" s="71" t="n">
        <v>43581</v>
      </c>
      <c r="G117" s="68" t="n">
        <v>-105.14</v>
      </c>
      <c r="I117" s="61" t="n">
        <f aca="false">I116+G117</f>
        <v>12494.53</v>
      </c>
    </row>
    <row r="118" customFormat="false" ht="15" hidden="false" customHeight="false" outlineLevel="0" collapsed="false">
      <c r="A118" s="53" t="s">
        <v>15</v>
      </c>
      <c r="B118" s="53" t="n">
        <v>4389</v>
      </c>
      <c r="C118" s="53" t="s">
        <v>411</v>
      </c>
      <c r="E118" s="71" t="n">
        <v>43581</v>
      </c>
      <c r="G118" s="68" t="n">
        <v>-751.21</v>
      </c>
      <c r="I118" s="61" t="n">
        <f aca="false">I117+G118</f>
        <v>11743.32</v>
      </c>
    </row>
    <row r="119" customFormat="false" ht="15" hidden="false" customHeight="false" outlineLevel="0" collapsed="false">
      <c r="A119" s="53" t="s">
        <v>15</v>
      </c>
      <c r="B119" s="53" t="n">
        <v>4390</v>
      </c>
      <c r="C119" s="53" t="s">
        <v>410</v>
      </c>
      <c r="E119" s="71" t="n">
        <v>43590</v>
      </c>
      <c r="G119" s="68" t="n">
        <v>-500</v>
      </c>
      <c r="I119" s="61" t="n">
        <f aca="false">I118+G119</f>
        <v>11243.32</v>
      </c>
    </row>
    <row r="120" customFormat="false" ht="15" hidden="false" customHeight="false" outlineLevel="0" collapsed="false">
      <c r="A120" s="53" t="s">
        <v>15</v>
      </c>
      <c r="B120" s="53" t="n">
        <v>4391</v>
      </c>
      <c r="C120" s="53" t="s">
        <v>213</v>
      </c>
      <c r="E120" s="71" t="n">
        <v>43590</v>
      </c>
      <c r="G120" s="68" t="n">
        <v>-42.21</v>
      </c>
      <c r="I120" s="61" t="n">
        <f aca="false">I119+G120</f>
        <v>11201.11</v>
      </c>
    </row>
    <row r="121" customFormat="false" ht="15" hidden="false" customHeight="false" outlineLevel="0" collapsed="false">
      <c r="A121" s="53" t="s">
        <v>15</v>
      </c>
      <c r="B121" s="53" t="n">
        <v>4392</v>
      </c>
      <c r="C121" s="53" t="s">
        <v>121</v>
      </c>
      <c r="E121" s="71" t="n">
        <v>43590</v>
      </c>
      <c r="G121" s="68" t="n">
        <v>-195.18</v>
      </c>
      <c r="I121" s="61" t="n">
        <f aca="false">I120+G121</f>
        <v>11005.93</v>
      </c>
      <c r="K121" s="61"/>
      <c r="L121" s="98"/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400</v>
      </c>
      <c r="E122" s="71" t="n">
        <v>43594</v>
      </c>
      <c r="G122" s="68" t="n">
        <v>-5420.98</v>
      </c>
      <c r="I122" s="61" t="n">
        <f aca="false">I121+G122</f>
        <v>5584.95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23</v>
      </c>
      <c r="E123" s="71" t="n">
        <v>43594</v>
      </c>
      <c r="G123" s="68" t="n">
        <v>-1632.2</v>
      </c>
      <c r="I123" s="61" t="n">
        <f aca="false">I122+G123</f>
        <v>3952.75</v>
      </c>
      <c r="K123" s="61"/>
    </row>
    <row r="124" customFormat="false" ht="15" hidden="false" customHeight="false" outlineLevel="0" collapsed="false">
      <c r="A124" s="53" t="s">
        <v>15</v>
      </c>
      <c r="B124" s="53" t="s">
        <v>33</v>
      </c>
      <c r="C124" s="53"/>
      <c r="E124" s="71" t="n">
        <v>43591</v>
      </c>
      <c r="G124" s="88" t="n">
        <v>2907.08</v>
      </c>
      <c r="I124" s="61" t="n">
        <f aca="false">I123+G124</f>
        <v>6859.83</v>
      </c>
      <c r="J124" s="100"/>
    </row>
    <row r="125" customFormat="false" ht="15" hidden="false" customHeight="false" outlineLevel="0" collapsed="false">
      <c r="A125" s="53" t="s">
        <v>15</v>
      </c>
      <c r="B125" s="53" t="s">
        <v>247</v>
      </c>
      <c r="C125" s="53" t="s">
        <v>23</v>
      </c>
      <c r="E125" s="71" t="n">
        <v>43606</v>
      </c>
      <c r="G125" s="68" t="n">
        <v>-1691.32</v>
      </c>
      <c r="I125" s="61" t="n">
        <f aca="false">I124+G125</f>
        <v>5168.51</v>
      </c>
    </row>
    <row r="126" customFormat="false" ht="15" hidden="false" customHeight="false" outlineLevel="0" collapsed="false">
      <c r="A126" s="53" t="s">
        <v>15</v>
      </c>
      <c r="B126" s="53" t="s">
        <v>247</v>
      </c>
      <c r="C126" s="53" t="s">
        <v>249</v>
      </c>
      <c r="E126" s="71" t="n">
        <v>43606</v>
      </c>
      <c r="G126" s="68" t="n">
        <v>-484.7</v>
      </c>
      <c r="I126" s="61" t="n">
        <f aca="false">I125+G126</f>
        <v>4683.81</v>
      </c>
      <c r="J126" s="100"/>
    </row>
    <row r="127" customFormat="false" ht="15" hidden="false" customHeight="false" outlineLevel="0" collapsed="false">
      <c r="A127" s="53" t="s">
        <v>15</v>
      </c>
      <c r="B127" s="53" t="n">
        <v>4393</v>
      </c>
      <c r="C127" s="53" t="s">
        <v>356</v>
      </c>
      <c r="E127" s="71" t="n">
        <v>43606</v>
      </c>
      <c r="G127" s="68" t="n">
        <v>-20.69</v>
      </c>
      <c r="I127" s="61" t="n">
        <f aca="false">I126+G127</f>
        <v>4663.12</v>
      </c>
    </row>
    <row r="128" customFormat="false" ht="15" hidden="false" customHeight="false" outlineLevel="0" collapsed="false">
      <c r="A128" s="53" t="s">
        <v>15</v>
      </c>
      <c r="B128" s="53" t="s">
        <v>33</v>
      </c>
      <c r="C128" s="53"/>
      <c r="E128" s="71" t="n">
        <v>43607</v>
      </c>
      <c r="G128" s="88" t="n">
        <v>2335</v>
      </c>
      <c r="I128" s="61" t="n">
        <f aca="false">I127+G128</f>
        <v>6998.12</v>
      </c>
    </row>
    <row r="129" customFormat="false" ht="15" hidden="false" customHeight="false" outlineLevel="0" collapsed="false">
      <c r="A129" s="53" t="s">
        <v>15</v>
      </c>
      <c r="B129" s="53" t="s">
        <v>33</v>
      </c>
      <c r="C129" s="53"/>
      <c r="E129" s="71" t="n">
        <v>43607</v>
      </c>
      <c r="G129" s="88" t="n">
        <v>1600</v>
      </c>
      <c r="I129" s="61" t="n">
        <f aca="false">I128+G129</f>
        <v>8598.12</v>
      </c>
      <c r="K129" s="61"/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400</v>
      </c>
      <c r="E130" s="71" t="n">
        <v>43609</v>
      </c>
      <c r="G130" s="68" t="n">
        <v>-5587.43</v>
      </c>
      <c r="I130" s="61" t="n">
        <f aca="false">I129+G130</f>
        <v>3010.69</v>
      </c>
      <c r="J130" s="100"/>
      <c r="K130" s="61"/>
    </row>
    <row r="131" customFormat="false" ht="15" hidden="false" customHeight="false" outlineLevel="0" collapsed="false">
      <c r="B131" s="1" t="s">
        <v>247</v>
      </c>
      <c r="C131" s="1" t="s">
        <v>360</v>
      </c>
      <c r="E131" s="71" t="n">
        <v>43611</v>
      </c>
      <c r="G131" s="68" t="n">
        <v>0</v>
      </c>
      <c r="I131" s="61" t="n">
        <f aca="false">I130+G131</f>
        <v>3010.69</v>
      </c>
    </row>
    <row r="132" customFormat="false" ht="15" hidden="false" customHeight="false" outlineLevel="0" collapsed="false">
      <c r="A132" s="53" t="s">
        <v>15</v>
      </c>
      <c r="B132" s="53" t="n">
        <v>4394</v>
      </c>
      <c r="C132" s="53" t="s">
        <v>411</v>
      </c>
      <c r="E132" s="71" t="n">
        <v>43611</v>
      </c>
      <c r="G132" s="68" t="n">
        <v>-1189.57</v>
      </c>
      <c r="I132" s="61" t="n">
        <f aca="false">I131+G132</f>
        <v>1821.12</v>
      </c>
    </row>
    <row r="133" customFormat="false" ht="15" hidden="false" customHeight="false" outlineLevel="0" collapsed="false">
      <c r="A133" s="53" t="s">
        <v>15</v>
      </c>
      <c r="B133" s="53" t="s">
        <v>33</v>
      </c>
      <c r="C133" s="53"/>
      <c r="E133" s="71" t="n">
        <v>43613</v>
      </c>
      <c r="G133" s="88" t="n">
        <v>2355</v>
      </c>
      <c r="I133" s="61" t="n">
        <f aca="false">I132+G133</f>
        <v>4176.12</v>
      </c>
    </row>
    <row r="134" customFormat="false" ht="15" hidden="false" customHeight="false" outlineLevel="0" collapsed="false">
      <c r="A134" s="53" t="s">
        <v>15</v>
      </c>
      <c r="B134" s="53" t="s">
        <v>33</v>
      </c>
      <c r="C134" s="53"/>
      <c r="E134" s="71" t="n">
        <v>43613</v>
      </c>
      <c r="G134" s="88" t="n">
        <v>700</v>
      </c>
      <c r="I134" s="61" t="n">
        <f aca="false">I133+G134</f>
        <v>4876.12</v>
      </c>
      <c r="J134" s="100"/>
    </row>
    <row r="135" customFormat="false" ht="15" hidden="false" customHeight="false" outlineLevel="0" collapsed="false">
      <c r="A135" s="53" t="s">
        <v>15</v>
      </c>
      <c r="B135" s="53" t="n">
        <v>4395</v>
      </c>
      <c r="C135" s="53" t="s">
        <v>421</v>
      </c>
      <c r="E135" s="71" t="n">
        <v>43620</v>
      </c>
      <c r="G135" s="68" t="n">
        <v>-18</v>
      </c>
      <c r="I135" s="61" t="n">
        <f aca="false">I134+G135</f>
        <v>4858.12</v>
      </c>
    </row>
    <row r="136" customFormat="false" ht="15" hidden="false" customHeight="false" outlineLevel="0" collapsed="false">
      <c r="A136" s="53" t="s">
        <v>26</v>
      </c>
      <c r="B136" s="53" t="n">
        <v>4396</v>
      </c>
      <c r="C136" s="53" t="s">
        <v>298</v>
      </c>
      <c r="E136" s="71" t="n">
        <v>43620</v>
      </c>
      <c r="G136" s="68" t="n">
        <v>-116.38</v>
      </c>
      <c r="I136" s="61" t="n">
        <f aca="false">I135+G136</f>
        <v>4741.74</v>
      </c>
    </row>
    <row r="137" customFormat="false" ht="15" hidden="false" customHeight="false" outlineLevel="0" collapsed="false">
      <c r="A137" s="53" t="s">
        <v>15</v>
      </c>
      <c r="B137" s="53" t="n">
        <v>4397</v>
      </c>
      <c r="C137" s="53" t="s">
        <v>422</v>
      </c>
      <c r="E137" s="71" t="n">
        <v>43620</v>
      </c>
      <c r="G137" s="68" t="n">
        <v>-49</v>
      </c>
      <c r="I137" s="61" t="n">
        <f aca="false">I136+G137</f>
        <v>4692.74</v>
      </c>
    </row>
    <row r="138" customFormat="false" ht="15" hidden="false" customHeight="false" outlineLevel="0" collapsed="false">
      <c r="A138" s="53" t="s">
        <v>26</v>
      </c>
      <c r="B138" s="53" t="s">
        <v>33</v>
      </c>
      <c r="C138" s="53"/>
      <c r="E138" s="71" t="n">
        <v>43621</v>
      </c>
      <c r="G138" s="88" t="n">
        <v>500</v>
      </c>
      <c r="I138" s="61" t="n">
        <f aca="false">I137+G138</f>
        <v>5192.74</v>
      </c>
    </row>
    <row r="139" customFormat="false" ht="15" hidden="false" customHeight="false" outlineLevel="0" collapsed="false">
      <c r="A139" s="53" t="s">
        <v>26</v>
      </c>
      <c r="B139" s="53" t="s">
        <v>247</v>
      </c>
      <c r="C139" s="53" t="s">
        <v>400</v>
      </c>
      <c r="E139" s="71" t="n">
        <v>43623</v>
      </c>
      <c r="G139" s="68" t="n">
        <v>-1850.72</v>
      </c>
      <c r="I139" s="61" t="n">
        <f aca="false">I138+G139</f>
        <v>3342.02</v>
      </c>
      <c r="K139" s="61"/>
      <c r="L139" s="98"/>
    </row>
    <row r="140" customFormat="false" ht="15" hidden="false" customHeight="false" outlineLevel="0" collapsed="false">
      <c r="A140" s="53" t="s">
        <v>26</v>
      </c>
      <c r="B140" s="53" t="s">
        <v>247</v>
      </c>
      <c r="C140" s="53" t="s">
        <v>23</v>
      </c>
      <c r="E140" s="71" t="n">
        <v>43623</v>
      </c>
      <c r="G140" s="68" t="n">
        <v>-476.14</v>
      </c>
      <c r="I140" s="61" t="n">
        <f aca="false">I139+G140</f>
        <v>2865.88</v>
      </c>
      <c r="J140" s="100"/>
    </row>
    <row r="141" customFormat="false" ht="15" hidden="false" customHeight="false" outlineLevel="0" collapsed="false">
      <c r="A141" s="53" t="s">
        <v>15</v>
      </c>
      <c r="B141" s="53" t="n">
        <v>4398</v>
      </c>
      <c r="C141" s="53" t="s">
        <v>28</v>
      </c>
      <c r="E141" s="71" t="n">
        <v>43627</v>
      </c>
      <c r="G141" s="68" t="n">
        <v>-42.21</v>
      </c>
      <c r="I141" s="61" t="n">
        <f aca="false">I140+G141</f>
        <v>2823.67</v>
      </c>
    </row>
    <row r="142" customFormat="false" ht="15" hidden="false" customHeight="false" outlineLevel="0" collapsed="false">
      <c r="A142" s="53" t="s">
        <v>15</v>
      </c>
      <c r="B142" s="53" t="s">
        <v>33</v>
      </c>
      <c r="C142" s="53"/>
      <c r="E142" s="71" t="n">
        <v>43630</v>
      </c>
      <c r="G142" s="61" t="n">
        <v>1700</v>
      </c>
      <c r="I142" s="61" t="n">
        <f aca="false">I141+G142</f>
        <v>4523.67</v>
      </c>
      <c r="J142" s="100"/>
    </row>
    <row r="143" customFormat="false" ht="15" hidden="false" customHeight="false" outlineLevel="0" collapsed="false">
      <c r="A143" s="53" t="s">
        <v>15</v>
      </c>
      <c r="B143" s="53" t="n">
        <v>4399</v>
      </c>
      <c r="C143" s="53" t="s">
        <v>423</v>
      </c>
      <c r="E143" s="71" t="n">
        <v>43635</v>
      </c>
      <c r="G143" s="68" t="n">
        <v>-160</v>
      </c>
      <c r="I143" s="61" t="n">
        <f aca="false">I142+G143</f>
        <v>4363.67</v>
      </c>
    </row>
    <row r="144" customFormat="false" ht="15" hidden="false" customHeight="false" outlineLevel="0" collapsed="false">
      <c r="A144" s="53" t="s">
        <v>15</v>
      </c>
      <c r="B144" s="53" t="s">
        <v>33</v>
      </c>
      <c r="C144" s="53"/>
      <c r="E144" s="71" t="n">
        <v>43635</v>
      </c>
      <c r="G144" s="80" t="n">
        <v>600</v>
      </c>
      <c r="I144" s="61" t="n">
        <f aca="false">I143+G144</f>
        <v>4963.67</v>
      </c>
      <c r="J144" s="100"/>
    </row>
    <row r="145" customFormat="false" ht="15" hidden="false" customHeight="false" outlineLevel="0" collapsed="false">
      <c r="A145" s="53" t="s">
        <v>15</v>
      </c>
      <c r="B145" s="53" t="s">
        <v>33</v>
      </c>
      <c r="C145" s="53"/>
      <c r="E145" s="71" t="n">
        <v>43635</v>
      </c>
      <c r="G145" s="80" t="n">
        <v>1300</v>
      </c>
      <c r="I145" s="61" t="n">
        <f aca="false">I144+G145</f>
        <v>6263.67</v>
      </c>
    </row>
    <row r="146" customFormat="false" ht="15" hidden="false" customHeight="false" outlineLevel="0" collapsed="false">
      <c r="A146" s="53" t="s">
        <v>15</v>
      </c>
      <c r="B146" s="53" t="n">
        <v>4400</v>
      </c>
      <c r="C146" s="53" t="s">
        <v>356</v>
      </c>
      <c r="E146" s="71" t="n">
        <v>43636</v>
      </c>
      <c r="G146" s="68" t="n">
        <v>-20.72</v>
      </c>
      <c r="I146" s="61" t="n">
        <f aca="false">I145+G146</f>
        <v>6242.95</v>
      </c>
    </row>
    <row r="147" customFormat="false" ht="15" hidden="false" customHeight="false" outlineLevel="0" collapsed="false">
      <c r="A147" s="53" t="s">
        <v>15</v>
      </c>
      <c r="B147" s="53" t="n">
        <v>4401</v>
      </c>
      <c r="C147" s="53" t="s">
        <v>137</v>
      </c>
      <c r="E147" s="71" t="n">
        <v>43636</v>
      </c>
      <c r="G147" s="68" t="n">
        <v>-360</v>
      </c>
      <c r="I147" s="61" t="n">
        <f aca="false">I146+G147</f>
        <v>5882.95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400</v>
      </c>
      <c r="E148" s="71" t="n">
        <v>43637</v>
      </c>
      <c r="G148" s="68" t="n">
        <v>-2203.05</v>
      </c>
      <c r="I148" s="61" t="n">
        <f aca="false">I147+G148</f>
        <v>3679.9</v>
      </c>
    </row>
    <row r="149" customFormat="false" ht="15" hidden="false" customHeight="false" outlineLevel="0" collapsed="false">
      <c r="A149" s="53" t="s">
        <v>15</v>
      </c>
      <c r="B149" s="53" t="s">
        <v>247</v>
      </c>
      <c r="C149" s="53" t="s">
        <v>23</v>
      </c>
      <c r="E149" s="71" t="n">
        <v>43640</v>
      </c>
      <c r="G149" s="68" t="n">
        <v>-552.36</v>
      </c>
      <c r="I149" s="61" t="n">
        <f aca="false">I148+G149</f>
        <v>3127.54</v>
      </c>
      <c r="K149" s="61"/>
      <c r="L149" s="98"/>
    </row>
    <row r="150" customFormat="false" ht="15" hidden="false" customHeight="false" outlineLevel="0" collapsed="false">
      <c r="A150" s="53" t="s">
        <v>15</v>
      </c>
      <c r="B150" s="53" t="s">
        <v>247</v>
      </c>
      <c r="C150" s="53" t="s">
        <v>360</v>
      </c>
      <c r="E150" s="71" t="n">
        <v>43642</v>
      </c>
      <c r="G150" s="68" t="n">
        <v>-403.54</v>
      </c>
      <c r="I150" s="61" t="n">
        <f aca="false">I149+G150</f>
        <v>2724</v>
      </c>
      <c r="K150" s="61"/>
      <c r="L150" s="98"/>
    </row>
    <row r="151" customFormat="false" ht="15" hidden="false" customHeight="false" outlineLevel="0" collapsed="false">
      <c r="A151" s="53" t="s">
        <v>15</v>
      </c>
      <c r="B151" s="53" t="s">
        <v>33</v>
      </c>
      <c r="C151" s="53"/>
      <c r="E151" s="71" t="n">
        <v>43644</v>
      </c>
      <c r="G151" s="80" t="n">
        <v>21909.95</v>
      </c>
      <c r="I151" s="61" t="n">
        <f aca="false">I150+G151</f>
        <v>24633.95</v>
      </c>
      <c r="K151" s="61"/>
      <c r="L151" s="98"/>
    </row>
    <row r="152" customFormat="false" ht="15" hidden="false" customHeight="false" outlineLevel="0" collapsed="false">
      <c r="A152" s="53" t="s">
        <v>15</v>
      </c>
      <c r="B152" s="53" t="n">
        <v>4403</v>
      </c>
      <c r="C152" s="53" t="s">
        <v>39</v>
      </c>
      <c r="E152" s="71" t="n">
        <v>43639</v>
      </c>
      <c r="G152" s="68" t="n">
        <v>-2035.46</v>
      </c>
      <c r="I152" s="61" t="n">
        <f aca="false">I151+G152</f>
        <v>22598.49</v>
      </c>
      <c r="J152" s="100"/>
      <c r="K152" s="61"/>
      <c r="M152" s="53" t="s">
        <v>424</v>
      </c>
    </row>
    <row r="153" customFormat="false" ht="15" hidden="false" customHeight="false" outlineLevel="0" collapsed="false">
      <c r="A153" s="53" t="s">
        <v>15</v>
      </c>
      <c r="B153" s="53" t="n">
        <v>4402</v>
      </c>
      <c r="C153" s="53" t="s">
        <v>425</v>
      </c>
      <c r="E153" s="71" t="n">
        <v>43639</v>
      </c>
      <c r="G153" s="68" t="n">
        <v>-850</v>
      </c>
      <c r="I153" s="61" t="n">
        <f aca="false">I152+G153</f>
        <v>21748.49</v>
      </c>
      <c r="J153" s="100"/>
      <c r="M153" s="61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400</v>
      </c>
      <c r="E154" s="71" t="n">
        <v>43651</v>
      </c>
      <c r="G154" s="68" t="n">
        <v>-5721.61</v>
      </c>
      <c r="I154" s="61" t="n">
        <f aca="false">I153+G154</f>
        <v>16026.88</v>
      </c>
    </row>
    <row r="155" customFormat="false" ht="15" hidden="false" customHeight="false" outlineLevel="0" collapsed="false">
      <c r="A155" s="53" t="s">
        <v>15</v>
      </c>
      <c r="B155" s="53" t="s">
        <v>247</v>
      </c>
      <c r="C155" s="53" t="s">
        <v>400</v>
      </c>
      <c r="E155" s="71" t="n">
        <v>43651</v>
      </c>
      <c r="G155" s="68" t="n">
        <v>-3656.86</v>
      </c>
      <c r="I155" s="61" t="n">
        <f aca="false">I154+G155</f>
        <v>12370.02</v>
      </c>
    </row>
    <row r="156" customFormat="false" ht="15" hidden="false" customHeight="false" outlineLevel="0" collapsed="false">
      <c r="A156" s="53" t="s">
        <v>15</v>
      </c>
      <c r="B156" s="53" t="s">
        <v>247</v>
      </c>
      <c r="C156" s="53" t="s">
        <v>23</v>
      </c>
      <c r="E156" s="71" t="n">
        <v>43651</v>
      </c>
      <c r="G156" s="68" t="n">
        <v>-2871.06</v>
      </c>
      <c r="I156" s="61" t="n">
        <f aca="false">I155+G156</f>
        <v>9498.96</v>
      </c>
      <c r="K156" s="61"/>
      <c r="L156" s="98"/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249</v>
      </c>
      <c r="E157" s="71" t="n">
        <v>43651</v>
      </c>
      <c r="G157" s="68" t="n">
        <v>-470.83</v>
      </c>
      <c r="I157" s="61" t="n">
        <f aca="false">I156+G157</f>
        <v>9028.13</v>
      </c>
      <c r="J157" s="100"/>
    </row>
    <row r="158" customFormat="false" ht="15" hidden="false" customHeight="false" outlineLevel="0" collapsed="false">
      <c r="A158" s="53" t="s">
        <v>15</v>
      </c>
      <c r="B158" s="53" t="n">
        <v>4404</v>
      </c>
      <c r="C158" s="53" t="s">
        <v>298</v>
      </c>
      <c r="E158" s="71" t="n">
        <v>43648</v>
      </c>
      <c r="G158" s="68" t="n">
        <v>-211.37</v>
      </c>
      <c r="I158" s="61" t="n">
        <f aca="false">I157+G158</f>
        <v>8816.76</v>
      </c>
    </row>
    <row r="159" customFormat="false" ht="15" hidden="false" customHeight="false" outlineLevel="0" collapsed="false">
      <c r="A159" s="53" t="s">
        <v>15</v>
      </c>
      <c r="B159" s="53" t="n">
        <v>4405</v>
      </c>
      <c r="C159" s="53" t="s">
        <v>121</v>
      </c>
      <c r="E159" s="71" t="n">
        <v>43648</v>
      </c>
      <c r="G159" s="68" t="n">
        <v>-206.31</v>
      </c>
      <c r="I159" s="61" t="n">
        <f aca="false">I158+G159</f>
        <v>8610.45</v>
      </c>
    </row>
    <row r="160" customFormat="false" ht="15" hidden="false" customHeight="false" outlineLevel="0" collapsed="false">
      <c r="A160" s="53" t="s">
        <v>15</v>
      </c>
      <c r="B160" s="53" t="s">
        <v>33</v>
      </c>
      <c r="C160" s="53"/>
      <c r="E160" s="71" t="n">
        <v>43649</v>
      </c>
      <c r="G160" s="80" t="n">
        <v>6700</v>
      </c>
      <c r="I160" s="61" t="n">
        <f aca="false">I159+G160</f>
        <v>15310.45</v>
      </c>
      <c r="J160" s="100"/>
    </row>
    <row r="161" customFormat="false" ht="15" hidden="false" customHeight="false" outlineLevel="0" collapsed="false">
      <c r="A161" s="53" t="s">
        <v>15</v>
      </c>
      <c r="B161" s="53" t="n">
        <v>4406</v>
      </c>
      <c r="C161" s="53" t="s">
        <v>426</v>
      </c>
      <c r="E161" s="71" t="n">
        <v>43658</v>
      </c>
      <c r="G161" s="68" t="n">
        <v>-125</v>
      </c>
      <c r="I161" s="61" t="n">
        <f aca="false">I160+G161</f>
        <v>15185.45</v>
      </c>
    </row>
    <row r="162" customFormat="false" ht="15" hidden="false" customHeight="false" outlineLevel="0" collapsed="false">
      <c r="A162" s="53" t="s">
        <v>15</v>
      </c>
      <c r="B162" s="53" t="n">
        <v>4407</v>
      </c>
      <c r="C162" s="53" t="s">
        <v>427</v>
      </c>
      <c r="E162" s="71" t="n">
        <v>43658</v>
      </c>
      <c r="G162" s="68" t="n">
        <v>-1040</v>
      </c>
      <c r="I162" s="61" t="n">
        <f aca="false">I161+G162</f>
        <v>14145.45</v>
      </c>
    </row>
    <row r="163" customFormat="false" ht="15" hidden="false" customHeight="false" outlineLevel="0" collapsed="false">
      <c r="A163" s="53" t="s">
        <v>15</v>
      </c>
      <c r="B163" s="53" t="n">
        <v>4408</v>
      </c>
      <c r="C163" s="53" t="s">
        <v>428</v>
      </c>
      <c r="E163" s="71" t="n">
        <v>43658</v>
      </c>
      <c r="G163" s="68" t="n">
        <v>-1120</v>
      </c>
      <c r="I163" s="61" t="n">
        <f aca="false">I162+G163</f>
        <v>13025.45</v>
      </c>
    </row>
    <row r="164" customFormat="false" ht="15" hidden="false" customHeight="false" outlineLevel="0" collapsed="false">
      <c r="A164" s="53" t="s">
        <v>15</v>
      </c>
      <c r="B164" s="53" t="n">
        <v>4409</v>
      </c>
      <c r="C164" s="53" t="s">
        <v>213</v>
      </c>
      <c r="E164" s="71" t="n">
        <v>43660</v>
      </c>
      <c r="G164" s="68" t="n">
        <v>-42.21</v>
      </c>
      <c r="I164" s="61" t="n">
        <f aca="false">I163+G164</f>
        <v>12983.24</v>
      </c>
    </row>
    <row r="165" customFormat="false" ht="15" hidden="false" customHeight="false" outlineLevel="0" collapsed="false">
      <c r="A165" s="53" t="s">
        <v>15</v>
      </c>
      <c r="B165" s="53" t="n">
        <v>4410</v>
      </c>
      <c r="C165" s="53" t="s">
        <v>356</v>
      </c>
      <c r="E165" s="71" t="n">
        <v>43660</v>
      </c>
      <c r="G165" s="68" t="n">
        <v>-25.12</v>
      </c>
      <c r="I165" s="61" t="n">
        <f aca="false">I164+G165</f>
        <v>12958.12</v>
      </c>
    </row>
    <row r="166" customFormat="false" ht="15" hidden="false" customHeight="false" outlineLevel="0" collapsed="false">
      <c r="A166" s="53" t="s">
        <v>15</v>
      </c>
      <c r="B166" s="53" t="s">
        <v>247</v>
      </c>
      <c r="C166" s="53" t="s">
        <v>400</v>
      </c>
      <c r="E166" s="71" t="n">
        <v>43665</v>
      </c>
      <c r="G166" s="68" t="n">
        <v>-5721.03</v>
      </c>
      <c r="I166" s="61" t="n">
        <f aca="false">I165+G166</f>
        <v>7237.09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23</v>
      </c>
      <c r="E167" s="71" t="n">
        <v>43665</v>
      </c>
      <c r="G167" s="68" t="n">
        <v>-1686.04</v>
      </c>
      <c r="I167" s="61" t="n">
        <f aca="false">I166+G167</f>
        <v>5551.05</v>
      </c>
    </row>
    <row r="168" customFormat="false" ht="15" hidden="false" customHeight="false" outlineLevel="0" collapsed="false">
      <c r="B168" s="1" t="s">
        <v>247</v>
      </c>
      <c r="C168" s="1" t="s">
        <v>249</v>
      </c>
      <c r="E168" s="71" t="n">
        <v>43665</v>
      </c>
      <c r="G168" s="68"/>
      <c r="I168" s="61" t="n">
        <f aca="false">I167+G168</f>
        <v>5551.05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360</v>
      </c>
      <c r="E169" s="71" t="n">
        <v>43672</v>
      </c>
      <c r="G169" s="102" t="n">
        <v>-403.54</v>
      </c>
      <c r="I169" s="61" t="n">
        <f aca="false">I168+G169</f>
        <v>5147.51</v>
      </c>
    </row>
    <row r="170" customFormat="false" ht="15" hidden="false" customHeight="false" outlineLevel="0" collapsed="false">
      <c r="A170" s="53" t="s">
        <v>15</v>
      </c>
      <c r="B170" s="53" t="s">
        <v>33</v>
      </c>
      <c r="C170" s="53"/>
      <c r="E170" s="71" t="n">
        <v>43664</v>
      </c>
      <c r="G170" s="80" t="n">
        <v>7092.5</v>
      </c>
      <c r="I170" s="61" t="n">
        <f aca="false">I169+G170</f>
        <v>12240.01</v>
      </c>
      <c r="J170" s="100"/>
    </row>
    <row r="171" customFormat="false" ht="15" hidden="false" customHeight="false" outlineLevel="0" collapsed="false">
      <c r="A171" s="53" t="s">
        <v>15</v>
      </c>
      <c r="B171" s="53" t="n">
        <v>4411</v>
      </c>
      <c r="C171" s="53" t="s">
        <v>357</v>
      </c>
      <c r="E171" s="71" t="n">
        <v>43665</v>
      </c>
      <c r="G171" s="68" t="n">
        <v>-217.4</v>
      </c>
      <c r="I171" s="61" t="n">
        <f aca="false">I170+G171</f>
        <v>12022.61</v>
      </c>
      <c r="K171" s="61"/>
      <c r="L171" s="98"/>
    </row>
    <row r="172" customFormat="false" ht="15" hidden="false" customHeight="false" outlineLevel="0" collapsed="false">
      <c r="A172" s="53" t="s">
        <v>15</v>
      </c>
      <c r="B172" s="53" t="n">
        <v>4412</v>
      </c>
      <c r="C172" s="53" t="s">
        <v>410</v>
      </c>
      <c r="E172" s="71" t="n">
        <v>43665</v>
      </c>
      <c r="G172" s="68" t="n">
        <v>-1000</v>
      </c>
      <c r="I172" s="61" t="n">
        <f aca="false">I171+G172</f>
        <v>11022.61</v>
      </c>
    </row>
    <row r="173" customFormat="false" ht="15" hidden="false" customHeight="false" outlineLevel="0" collapsed="false">
      <c r="A173" s="53" t="s">
        <v>15</v>
      </c>
      <c r="B173" s="53" t="s">
        <v>33</v>
      </c>
      <c r="C173" s="53"/>
      <c r="E173" s="71" t="n">
        <v>43668</v>
      </c>
      <c r="G173" s="80" t="n">
        <v>1200</v>
      </c>
      <c r="I173" s="61" t="n">
        <f aca="false">I172+G173</f>
        <v>12222.61</v>
      </c>
      <c r="J173" s="100"/>
    </row>
    <row r="174" customFormat="false" ht="15" hidden="false" customHeight="false" outlineLevel="0" collapsed="false">
      <c r="A174" s="53" t="s">
        <v>15</v>
      </c>
      <c r="B174" s="53" t="n">
        <v>4413</v>
      </c>
      <c r="C174" s="53" t="s">
        <v>429</v>
      </c>
      <c r="E174" s="71" t="n">
        <v>43677</v>
      </c>
      <c r="G174" s="68" t="n">
        <v>-140</v>
      </c>
      <c r="I174" s="61" t="n">
        <f aca="false">I173+G174</f>
        <v>12082.61</v>
      </c>
      <c r="K174" s="61"/>
    </row>
    <row r="175" customFormat="false" ht="15" hidden="false" customHeight="false" outlineLevel="0" collapsed="false">
      <c r="A175" s="53" t="s">
        <v>15</v>
      </c>
      <c r="B175" s="53" t="n">
        <v>4414</v>
      </c>
      <c r="C175" s="53" t="s">
        <v>430</v>
      </c>
      <c r="E175" s="71" t="n">
        <v>43677</v>
      </c>
      <c r="G175" s="68" t="n">
        <v>-300.75</v>
      </c>
      <c r="I175" s="61" t="n">
        <f aca="false">I174+G175</f>
        <v>11781.86</v>
      </c>
    </row>
    <row r="176" customFormat="false" ht="15" hidden="false" customHeight="false" outlineLevel="0" collapsed="false">
      <c r="A176" s="53" t="s">
        <v>15</v>
      </c>
      <c r="B176" s="53" t="n">
        <v>4415</v>
      </c>
      <c r="C176" s="53" t="s">
        <v>431</v>
      </c>
      <c r="E176" s="71" t="n">
        <v>43677</v>
      </c>
      <c r="G176" s="68" t="n">
        <v>-225.89</v>
      </c>
      <c r="I176" s="61" t="n">
        <f aca="false">I175+G176</f>
        <v>11555.97</v>
      </c>
      <c r="K176" s="61"/>
      <c r="L176" s="98"/>
    </row>
    <row r="177" customFormat="false" ht="15" hidden="false" customHeight="false" outlineLevel="0" collapsed="false">
      <c r="A177" s="53" t="s">
        <v>15</v>
      </c>
      <c r="B177" s="53" t="n">
        <v>4416</v>
      </c>
      <c r="C177" s="53" t="s">
        <v>39</v>
      </c>
      <c r="E177" s="71" t="n">
        <v>43677</v>
      </c>
      <c r="G177" s="68" t="n">
        <v>-1681.6</v>
      </c>
      <c r="I177" s="61" t="n">
        <f aca="false">I176+G177</f>
        <v>9874.37</v>
      </c>
      <c r="K177" s="61"/>
    </row>
    <row r="178" customFormat="false" ht="15" hidden="false" customHeight="false" outlineLevel="0" collapsed="false">
      <c r="A178" s="53" t="s">
        <v>15</v>
      </c>
      <c r="B178" s="53" t="s">
        <v>247</v>
      </c>
      <c r="C178" s="53" t="s">
        <v>400</v>
      </c>
      <c r="E178" s="71" t="n">
        <v>43678</v>
      </c>
      <c r="G178" s="68" t="n">
        <v>-5794.17</v>
      </c>
      <c r="I178" s="61" t="n">
        <f aca="false">I177+G178</f>
        <v>4080.2</v>
      </c>
    </row>
    <row r="179" customFormat="false" ht="15" hidden="false" customHeight="false" outlineLevel="0" collapsed="false">
      <c r="A179" s="53" t="s">
        <v>15</v>
      </c>
      <c r="B179" s="53" t="s">
        <v>247</v>
      </c>
      <c r="C179" s="53" t="s">
        <v>23</v>
      </c>
      <c r="E179" s="71" t="n">
        <v>43678</v>
      </c>
      <c r="G179" s="68" t="n">
        <v>-1648.42</v>
      </c>
      <c r="I179" s="61" t="n">
        <f aca="false">I178+G179</f>
        <v>2431.78</v>
      </c>
    </row>
    <row r="180" customFormat="false" ht="15" hidden="false" customHeight="false" outlineLevel="0" collapsed="false">
      <c r="A180" s="53" t="s">
        <v>15</v>
      </c>
      <c r="B180" s="53" t="s">
        <v>247</v>
      </c>
      <c r="C180" s="53" t="s">
        <v>249</v>
      </c>
      <c r="E180" s="71" t="n">
        <v>43678</v>
      </c>
      <c r="G180" s="68" t="n">
        <v>-126.01</v>
      </c>
      <c r="I180" s="61" t="n">
        <f aca="false">I179+G180</f>
        <v>2305.77</v>
      </c>
    </row>
    <row r="181" customFormat="false" ht="15" hidden="false" customHeight="false" outlineLevel="0" collapsed="false">
      <c r="A181" s="53" t="s">
        <v>15</v>
      </c>
      <c r="B181" s="53" t="s">
        <v>247</v>
      </c>
      <c r="C181" s="53" t="s">
        <v>401</v>
      </c>
      <c r="E181" s="71" t="n">
        <v>43677</v>
      </c>
      <c r="G181" s="68" t="n">
        <v>-79.01</v>
      </c>
      <c r="I181" s="61" t="n">
        <f aca="false">I180+G181</f>
        <v>2226.76</v>
      </c>
      <c r="J181" s="100"/>
    </row>
    <row r="182" customFormat="false" ht="15" hidden="false" customHeight="false" outlineLevel="0" collapsed="false">
      <c r="A182" s="53" t="s">
        <v>15</v>
      </c>
      <c r="B182" s="53" t="s">
        <v>33</v>
      </c>
      <c r="C182" s="53"/>
      <c r="E182" s="71" t="n">
        <v>43684</v>
      </c>
      <c r="G182" s="80" t="n">
        <v>600</v>
      </c>
      <c r="I182" s="61" t="n">
        <f aca="false">I181+G182</f>
        <v>2826.76</v>
      </c>
    </row>
    <row r="183" customFormat="false" ht="15" hidden="false" customHeight="false" outlineLevel="0" collapsed="false">
      <c r="A183" s="53" t="s">
        <v>15</v>
      </c>
      <c r="B183" s="53" t="s">
        <v>33</v>
      </c>
      <c r="C183" s="53"/>
      <c r="E183" s="71" t="n">
        <v>43685</v>
      </c>
      <c r="G183" s="80" t="n">
        <v>5750</v>
      </c>
      <c r="I183" s="61" t="n">
        <f aca="false">I182+G183</f>
        <v>8576.76</v>
      </c>
    </row>
    <row r="184" customFormat="false" ht="15" hidden="false" customHeight="false" outlineLevel="0" collapsed="false">
      <c r="A184" s="53" t="s">
        <v>15</v>
      </c>
      <c r="B184" s="53" t="s">
        <v>247</v>
      </c>
      <c r="C184" s="53" t="s">
        <v>400</v>
      </c>
      <c r="E184" s="71" t="n">
        <v>43692</v>
      </c>
      <c r="G184" s="68" t="n">
        <v>-6756.56</v>
      </c>
      <c r="I184" s="61" t="n">
        <f aca="false">I183+G184</f>
        <v>1820.2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23</v>
      </c>
      <c r="E185" s="71" t="n">
        <v>43690</v>
      </c>
      <c r="G185" s="68" t="n">
        <v>-1963.68</v>
      </c>
      <c r="I185" s="61" t="n">
        <f aca="false">I184+G185</f>
        <v>-143.479999999998</v>
      </c>
    </row>
    <row r="186" customFormat="false" ht="15" hidden="false" customHeight="false" outlineLevel="0" collapsed="false">
      <c r="A186" s="53" t="s">
        <v>15</v>
      </c>
      <c r="B186" s="53" t="s">
        <v>247</v>
      </c>
      <c r="C186" s="53" t="s">
        <v>249</v>
      </c>
      <c r="E186" s="71" t="n">
        <v>43692</v>
      </c>
      <c r="G186" s="68" t="n">
        <v>-274.6</v>
      </c>
      <c r="I186" s="61" t="n">
        <f aca="false">I185+G186</f>
        <v>-418.079999999998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401</v>
      </c>
      <c r="E187" s="71" t="n">
        <v>43692</v>
      </c>
      <c r="G187" s="68" t="n">
        <v>-32.73</v>
      </c>
      <c r="I187" s="61" t="n">
        <f aca="false">I186+G187</f>
        <v>-450.809999999998</v>
      </c>
    </row>
    <row r="188" customFormat="false" ht="15" hidden="false" customHeight="false" outlineLevel="0" collapsed="false">
      <c r="A188" s="53" t="s">
        <v>15</v>
      </c>
      <c r="B188" s="53" t="s">
        <v>33</v>
      </c>
      <c r="C188" s="53"/>
      <c r="E188" s="71" t="n">
        <v>43690</v>
      </c>
      <c r="G188" s="80" t="n">
        <v>600</v>
      </c>
      <c r="I188" s="61" t="n">
        <f aca="false">I187+G188</f>
        <v>149.190000000002</v>
      </c>
    </row>
    <row r="189" customFormat="false" ht="15" hidden="false" customHeight="false" outlineLevel="0" collapsed="false">
      <c r="A189" s="53" t="s">
        <v>15</v>
      </c>
      <c r="B189" s="53" t="n">
        <v>4417</v>
      </c>
      <c r="C189" s="53" t="s">
        <v>356</v>
      </c>
      <c r="E189" s="71" t="n">
        <v>43690</v>
      </c>
      <c r="G189" s="68" t="n">
        <v>-20.69</v>
      </c>
      <c r="I189" s="61" t="n">
        <f aca="false">I188+G189</f>
        <v>128.500000000002</v>
      </c>
    </row>
    <row r="190" customFormat="false" ht="15" hidden="false" customHeight="false" outlineLevel="0" collapsed="false">
      <c r="A190" s="53" t="s">
        <v>15</v>
      </c>
      <c r="B190" s="53" t="n">
        <v>4418</v>
      </c>
      <c r="C190" s="53" t="s">
        <v>213</v>
      </c>
      <c r="E190" s="71" t="n">
        <v>43690</v>
      </c>
      <c r="G190" s="68" t="n">
        <v>-42.99</v>
      </c>
      <c r="I190" s="61" t="n">
        <f aca="false">I189+G190</f>
        <v>85.5100000000015</v>
      </c>
      <c r="J190" s="100"/>
    </row>
    <row r="191" customFormat="false" ht="15" hidden="false" customHeight="false" outlineLevel="0" collapsed="false">
      <c r="A191" s="53" t="s">
        <v>15</v>
      </c>
      <c r="B191" s="53" t="s">
        <v>33</v>
      </c>
      <c r="C191" s="53"/>
      <c r="E191" s="71" t="n">
        <v>43692</v>
      </c>
      <c r="G191" s="80" t="n">
        <v>18943.6</v>
      </c>
      <c r="I191" s="61" t="n">
        <f aca="false">I190+G191</f>
        <v>19029.11</v>
      </c>
    </row>
    <row r="192" customFormat="false" ht="15" hidden="false" customHeight="false" outlineLevel="0" collapsed="false">
      <c r="A192" s="53" t="s">
        <v>15</v>
      </c>
      <c r="B192" s="53" t="s">
        <v>247</v>
      </c>
      <c r="C192" s="53" t="s">
        <v>360</v>
      </c>
      <c r="E192" s="71" t="n">
        <v>43703</v>
      </c>
      <c r="G192" s="102" t="n">
        <v>-403.54</v>
      </c>
      <c r="I192" s="61" t="n">
        <f aca="false">I191+G192</f>
        <v>18625.57</v>
      </c>
    </row>
    <row r="193" customFormat="false" ht="15" hidden="false" customHeight="false" outlineLevel="0" collapsed="false">
      <c r="B193" s="103" t="n">
        <v>4419</v>
      </c>
      <c r="C193" s="53" t="s">
        <v>432</v>
      </c>
      <c r="G193" s="68"/>
      <c r="I193" s="61" t="n">
        <f aca="false">I192+G193</f>
        <v>18625.57</v>
      </c>
    </row>
    <row r="194" customFormat="false" ht="15" hidden="false" customHeight="false" outlineLevel="0" collapsed="false">
      <c r="A194" s="53" t="s">
        <v>15</v>
      </c>
      <c r="B194" s="103" t="n">
        <f aca="false">B193+1</f>
        <v>4420</v>
      </c>
      <c r="C194" s="53" t="s">
        <v>433</v>
      </c>
      <c r="E194" s="71" t="n">
        <v>43698</v>
      </c>
      <c r="G194" s="68" t="n">
        <v>-960</v>
      </c>
      <c r="I194" s="61" t="n">
        <f aca="false">I193+G194</f>
        <v>17665.57</v>
      </c>
    </row>
    <row r="195" customFormat="false" ht="15" hidden="false" customHeight="false" outlineLevel="0" collapsed="false">
      <c r="A195" s="53" t="s">
        <v>15</v>
      </c>
      <c r="B195" s="103" t="n">
        <f aca="false">B194+1</f>
        <v>4421</v>
      </c>
      <c r="C195" s="53" t="s">
        <v>434</v>
      </c>
      <c r="E195" s="71" t="n">
        <v>43698</v>
      </c>
      <c r="G195" s="68" t="n">
        <v>-140</v>
      </c>
      <c r="I195" s="61" t="n">
        <f aca="false">I194+G195</f>
        <v>17525.57</v>
      </c>
      <c r="K195" s="61"/>
      <c r="L195" s="98"/>
    </row>
    <row r="196" customFormat="false" ht="15" hidden="false" customHeight="false" outlineLevel="0" collapsed="false">
      <c r="A196" s="53" t="s">
        <v>15</v>
      </c>
      <c r="B196" s="103" t="n">
        <f aca="false">B195+1</f>
        <v>4422</v>
      </c>
      <c r="C196" s="53" t="s">
        <v>435</v>
      </c>
      <c r="E196" s="71" t="n">
        <v>43698</v>
      </c>
      <c r="G196" s="68" t="n">
        <v>-500</v>
      </c>
      <c r="I196" s="61" t="n">
        <f aca="false">I195+G196</f>
        <v>17025.57</v>
      </c>
    </row>
    <row r="197" customFormat="false" ht="15" hidden="false" customHeight="false" outlineLevel="0" collapsed="false">
      <c r="A197" s="53" t="s">
        <v>15</v>
      </c>
      <c r="B197" s="103" t="n">
        <f aca="false">B196+1</f>
        <v>4423</v>
      </c>
      <c r="C197" s="53" t="s">
        <v>357</v>
      </c>
      <c r="E197" s="71" t="n">
        <v>43698</v>
      </c>
      <c r="G197" s="68" t="n">
        <v>-108.7</v>
      </c>
      <c r="I197" s="61" t="n">
        <f aca="false">I196+G197</f>
        <v>16916.87</v>
      </c>
    </row>
    <row r="198" customFormat="false" ht="15" hidden="false" customHeight="false" outlineLevel="0" collapsed="false">
      <c r="A198" s="53" t="s">
        <v>15</v>
      </c>
      <c r="B198" s="103" t="n">
        <f aca="false">B197+1</f>
        <v>4424</v>
      </c>
      <c r="C198" s="53" t="s">
        <v>39</v>
      </c>
      <c r="E198" s="71" t="n">
        <v>43698</v>
      </c>
      <c r="G198" s="68" t="n">
        <v>-1970.99</v>
      </c>
      <c r="I198" s="61" t="n">
        <f aca="false">I197+G198</f>
        <v>14945.88</v>
      </c>
    </row>
    <row r="199" customFormat="false" ht="15" hidden="false" customHeight="false" outlineLevel="0" collapsed="false">
      <c r="A199" s="53" t="s">
        <v>15</v>
      </c>
      <c r="B199" s="103" t="n">
        <f aca="false">B198+1</f>
        <v>4425</v>
      </c>
      <c r="C199" s="53" t="s">
        <v>436</v>
      </c>
      <c r="E199" s="71" t="n">
        <v>43698</v>
      </c>
      <c r="G199" s="68" t="n">
        <v>-500</v>
      </c>
      <c r="I199" s="61" t="n">
        <f aca="false">I198+G199</f>
        <v>14445.88</v>
      </c>
    </row>
    <row r="200" customFormat="false" ht="15" hidden="false" customHeight="false" outlineLevel="0" collapsed="false">
      <c r="A200" s="53" t="s">
        <v>15</v>
      </c>
      <c r="B200" s="53" t="s">
        <v>33</v>
      </c>
      <c r="C200" s="53"/>
      <c r="E200" s="71" t="n">
        <v>43698</v>
      </c>
      <c r="G200" s="80" t="n">
        <v>2158.23</v>
      </c>
      <c r="I200" s="61" t="n">
        <f aca="false">I199+G200</f>
        <v>16604.11</v>
      </c>
    </row>
    <row r="201" customFormat="false" ht="15" hidden="false" customHeight="false" outlineLevel="0" collapsed="false">
      <c r="A201" s="53" t="s">
        <v>15</v>
      </c>
      <c r="B201" s="53" t="s">
        <v>33</v>
      </c>
      <c r="C201" s="53"/>
      <c r="E201" s="71" t="n">
        <v>43699</v>
      </c>
      <c r="G201" s="80" t="n">
        <v>11400</v>
      </c>
      <c r="I201" s="61" t="n">
        <f aca="false">I200+G201</f>
        <v>28004.11</v>
      </c>
    </row>
    <row r="202" customFormat="false" ht="15" hidden="false" customHeight="false" outlineLevel="0" collapsed="false">
      <c r="A202" s="53" t="s">
        <v>15</v>
      </c>
      <c r="B202" s="53" t="s">
        <v>247</v>
      </c>
      <c r="C202" s="53" t="s">
        <v>400</v>
      </c>
      <c r="E202" s="71" t="n">
        <v>43706</v>
      </c>
      <c r="G202" s="68" t="n">
        <v>-6163.62</v>
      </c>
      <c r="I202" s="61" t="n">
        <f aca="false">I201+G202</f>
        <v>21840.49</v>
      </c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23</v>
      </c>
      <c r="E203" s="71" t="n">
        <v>43706</v>
      </c>
      <c r="G203" s="68" t="n">
        <v>-1806.14</v>
      </c>
      <c r="I203" s="61" t="n">
        <f aca="false">I202+G203</f>
        <v>20034.35</v>
      </c>
      <c r="L203" s="94" t="s">
        <v>437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249</v>
      </c>
      <c r="E204" s="71" t="n">
        <v>43706</v>
      </c>
      <c r="G204" s="68" t="n">
        <v>-653.25</v>
      </c>
      <c r="I204" s="61" t="n">
        <f aca="false">I203+G204</f>
        <v>19381.1</v>
      </c>
      <c r="J204" s="100"/>
      <c r="L204" s="95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53" t="s">
        <v>15</v>
      </c>
      <c r="B205" s="53" t="n">
        <v>4426</v>
      </c>
      <c r="C205" s="53" t="s">
        <v>298</v>
      </c>
      <c r="E205" s="71" t="n">
        <v>43710</v>
      </c>
      <c r="G205" s="68" t="n">
        <v>-247.36</v>
      </c>
      <c r="I205" s="61" t="n">
        <f aca="false">I204+G205</f>
        <v>19133.74</v>
      </c>
    </row>
    <row r="206" customFormat="false" ht="15" hidden="false" customHeight="false" outlineLevel="0" collapsed="false">
      <c r="A206" s="53" t="s">
        <v>15</v>
      </c>
      <c r="B206" s="103" t="n">
        <f aca="false">B205+1</f>
        <v>4427</v>
      </c>
      <c r="C206" s="53" t="s">
        <v>356</v>
      </c>
      <c r="E206" s="71" t="n">
        <v>43710</v>
      </c>
      <c r="G206" s="68" t="n">
        <v>-20.66</v>
      </c>
      <c r="I206" s="61" t="n">
        <f aca="false">I205+G206</f>
        <v>19113.08</v>
      </c>
    </row>
    <row r="207" customFormat="false" ht="15" hidden="false" customHeight="false" outlineLevel="0" collapsed="false">
      <c r="A207" s="53" t="s">
        <v>15</v>
      </c>
      <c r="B207" s="103" t="n">
        <f aca="false">B206+1</f>
        <v>4428</v>
      </c>
      <c r="C207" s="53" t="s">
        <v>438</v>
      </c>
      <c r="E207" s="71" t="n">
        <v>43710</v>
      </c>
      <c r="G207" s="68" t="n">
        <v>-280</v>
      </c>
      <c r="I207" s="61" t="n">
        <f aca="false">I206+G207</f>
        <v>18833.08</v>
      </c>
    </row>
    <row r="208" customFormat="false" ht="15" hidden="false" customHeight="false" outlineLevel="0" collapsed="false">
      <c r="A208" s="53" t="s">
        <v>15</v>
      </c>
      <c r="B208" s="103" t="n">
        <f aca="false">B207+1</f>
        <v>4429</v>
      </c>
      <c r="C208" s="53" t="s">
        <v>213</v>
      </c>
      <c r="E208" s="71" t="n">
        <v>43716</v>
      </c>
      <c r="G208" s="68" t="n">
        <v>-42.99</v>
      </c>
      <c r="I208" s="61" t="n">
        <f aca="false">I207+G208</f>
        <v>18790.09</v>
      </c>
    </row>
    <row r="209" customFormat="false" ht="15" hidden="false" customHeight="false" outlineLevel="0" collapsed="false">
      <c r="A209" s="53" t="s">
        <v>15</v>
      </c>
      <c r="B209" s="103" t="n">
        <f aca="false">B208+1</f>
        <v>4430</v>
      </c>
      <c r="C209" s="53" t="s">
        <v>439</v>
      </c>
      <c r="E209" s="71" t="n">
        <v>43716</v>
      </c>
      <c r="G209" s="68" t="n">
        <v>-17997</v>
      </c>
      <c r="I209" s="61" t="n">
        <f aca="false">I208+G209</f>
        <v>793.09</v>
      </c>
    </row>
    <row r="210" customFormat="false" ht="15" hidden="false" customHeight="false" outlineLevel="0" collapsed="false">
      <c r="A210" s="53" t="s">
        <v>15</v>
      </c>
      <c r="B210" s="103" t="n">
        <f aca="false">B209+1</f>
        <v>4431</v>
      </c>
      <c r="C210" s="53" t="s">
        <v>410</v>
      </c>
      <c r="E210" s="71" t="n">
        <v>43716</v>
      </c>
      <c r="G210" s="68" t="n">
        <v>-500</v>
      </c>
      <c r="I210" s="61" t="n">
        <f aca="false">I209+G210</f>
        <v>293.09</v>
      </c>
    </row>
    <row r="211" customFormat="false" ht="15" hidden="false" customHeight="false" outlineLevel="0" collapsed="false">
      <c r="A211" s="53" t="s">
        <v>15</v>
      </c>
      <c r="B211" s="53" t="s">
        <v>33</v>
      </c>
      <c r="C211" s="53"/>
      <c r="E211" s="71" t="n">
        <v>43713</v>
      </c>
      <c r="G211" s="80" t="n">
        <v>5500</v>
      </c>
      <c r="I211" s="61" t="n">
        <f aca="false">I210+G211</f>
        <v>5793.09</v>
      </c>
      <c r="J211" s="100"/>
      <c r="K211" s="61"/>
    </row>
    <row r="212" customFormat="false" ht="15" hidden="false" customHeight="false" outlineLevel="0" collapsed="false">
      <c r="A212" s="53" t="s">
        <v>15</v>
      </c>
      <c r="B212" s="53" t="s">
        <v>33</v>
      </c>
      <c r="C212" s="53"/>
      <c r="E212" s="71" t="n">
        <v>43719</v>
      </c>
      <c r="G212" s="80" t="n">
        <v>1212.42</v>
      </c>
      <c r="I212" s="61" t="n">
        <f aca="false">I211+G212</f>
        <v>7005.51</v>
      </c>
      <c r="K212" s="61"/>
    </row>
    <row r="213" customFormat="false" ht="15" hidden="false" customHeight="false" outlineLevel="0" collapsed="false">
      <c r="A213" s="53" t="s">
        <v>15</v>
      </c>
      <c r="B213" s="53" t="s">
        <v>402</v>
      </c>
      <c r="C213" s="53" t="s">
        <v>407</v>
      </c>
      <c r="E213" s="71" t="n">
        <v>43720</v>
      </c>
      <c r="G213" s="80" t="n">
        <v>4000</v>
      </c>
      <c r="I213" s="61" t="n">
        <f aca="false">I212+G213</f>
        <v>11005.51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400</v>
      </c>
      <c r="E214" s="71" t="n">
        <v>43721</v>
      </c>
      <c r="G214" s="68" t="n">
        <v>-6201.02</v>
      </c>
      <c r="I214" s="61" t="n">
        <f aca="false">I213+G214</f>
        <v>4804.49</v>
      </c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23</v>
      </c>
      <c r="E215" s="71" t="n">
        <v>43721</v>
      </c>
      <c r="G215" s="68" t="n">
        <v>-1823.24</v>
      </c>
      <c r="I215" s="61" t="n">
        <f aca="false">I214+G215</f>
        <v>2981.25</v>
      </c>
    </row>
    <row r="216" customFormat="false" ht="15" hidden="false" customHeight="false" outlineLevel="0" collapsed="false">
      <c r="A216" s="53" t="s">
        <v>15</v>
      </c>
      <c r="B216" s="53" t="s">
        <v>33</v>
      </c>
      <c r="C216" s="53"/>
      <c r="E216" s="71" t="n">
        <v>43725</v>
      </c>
      <c r="G216" s="80" t="n">
        <v>8000</v>
      </c>
      <c r="I216" s="61" t="n">
        <f aca="false">I215+G216</f>
        <v>10981.25</v>
      </c>
      <c r="J216" s="100" t="n">
        <f aca="false">I216-G209</f>
        <v>28978.25</v>
      </c>
      <c r="K216" s="61" t="n">
        <f aca="false">29285.58-J216</f>
        <v>307.330000000002</v>
      </c>
    </row>
    <row r="217" customFormat="false" ht="15" hidden="false" customHeight="false" outlineLevel="0" collapsed="false">
      <c r="A217" s="53" t="s">
        <v>15</v>
      </c>
      <c r="B217" s="53" t="s">
        <v>402</v>
      </c>
      <c r="C217" s="53" t="s">
        <v>407</v>
      </c>
      <c r="E217" s="71" t="n">
        <v>43720</v>
      </c>
      <c r="G217" s="68" t="n">
        <v>-4000</v>
      </c>
      <c r="I217" s="61" t="n">
        <f aca="false">I216+G217</f>
        <v>6981.25</v>
      </c>
      <c r="J217" s="100" t="n">
        <f aca="false">I217-G209</f>
        <v>24978.25</v>
      </c>
      <c r="K217" s="61" t="n">
        <f aca="false">25285.58-J217</f>
        <v>307.330000000002</v>
      </c>
    </row>
    <row r="218" customFormat="false" ht="15" hidden="false" customHeight="false" outlineLevel="0" collapsed="false">
      <c r="A218" s="53" t="s">
        <v>15</v>
      </c>
      <c r="B218" s="53" t="n">
        <v>4432</v>
      </c>
      <c r="C218" s="53" t="s">
        <v>119</v>
      </c>
      <c r="G218" s="68"/>
      <c r="I218" s="61" t="n">
        <f aca="false">I217+G218</f>
        <v>6981.25</v>
      </c>
    </row>
    <row r="219" customFormat="false" ht="15" hidden="false" customHeight="false" outlineLevel="0" collapsed="false">
      <c r="A219" s="53" t="s">
        <v>15</v>
      </c>
      <c r="B219" s="103" t="n">
        <f aca="false">B218+1</f>
        <v>4433</v>
      </c>
      <c r="C219" s="53" t="s">
        <v>119</v>
      </c>
      <c r="G219" s="68"/>
      <c r="I219" s="61" t="n">
        <f aca="false">I218+G219</f>
        <v>6981.25</v>
      </c>
    </row>
    <row r="220" customFormat="false" ht="15" hidden="false" customHeight="false" outlineLevel="0" collapsed="false">
      <c r="A220" s="53" t="s">
        <v>15</v>
      </c>
      <c r="B220" s="103" t="n">
        <f aca="false">B219+1</f>
        <v>4434</v>
      </c>
      <c r="C220" s="53" t="s">
        <v>119</v>
      </c>
      <c r="G220" s="68"/>
      <c r="I220" s="61" t="n">
        <f aca="false">I219+G220</f>
        <v>6981.25</v>
      </c>
    </row>
    <row r="221" customFormat="false" ht="15" hidden="false" customHeight="false" outlineLevel="0" collapsed="false">
      <c r="A221" s="53" t="s">
        <v>15</v>
      </c>
      <c r="B221" s="103" t="n">
        <f aca="false">B220+1</f>
        <v>4435</v>
      </c>
      <c r="C221" s="53" t="s">
        <v>121</v>
      </c>
      <c r="E221" s="71" t="n">
        <v>43732</v>
      </c>
      <c r="G221" s="68" t="n">
        <v>-206.31</v>
      </c>
      <c r="I221" s="61" t="n">
        <f aca="false">I220+G221</f>
        <v>6774.94</v>
      </c>
    </row>
    <row r="222" customFormat="false" ht="15" hidden="false" customHeight="false" outlineLevel="0" collapsed="false">
      <c r="A222" s="53" t="s">
        <v>15</v>
      </c>
      <c r="B222" s="103" t="n">
        <f aca="false">B221+1</f>
        <v>4436</v>
      </c>
      <c r="C222" s="53" t="s">
        <v>357</v>
      </c>
      <c r="E222" s="71" t="n">
        <v>43732</v>
      </c>
      <c r="G222" s="68" t="n">
        <v>-108.7</v>
      </c>
      <c r="I222" s="61" t="n">
        <f aca="false">I221+G222</f>
        <v>6666.24</v>
      </c>
    </row>
    <row r="223" customFormat="false" ht="15" hidden="false" customHeight="false" outlineLevel="0" collapsed="false">
      <c r="A223" s="53" t="s">
        <v>15</v>
      </c>
      <c r="B223" s="103" t="n">
        <f aca="false">B222+1</f>
        <v>4437</v>
      </c>
      <c r="C223" s="53" t="s">
        <v>39</v>
      </c>
      <c r="E223" s="71" t="n">
        <v>43732</v>
      </c>
      <c r="G223" s="68" t="n">
        <v>-2063.81</v>
      </c>
      <c r="I223" s="61" t="n">
        <f aca="false">I222+G223</f>
        <v>4602.43</v>
      </c>
    </row>
    <row r="224" customFormat="false" ht="15" hidden="false" customHeight="false" outlineLevel="0" collapsed="false">
      <c r="A224" s="53" t="s">
        <v>15</v>
      </c>
      <c r="B224" s="53" t="s">
        <v>247</v>
      </c>
      <c r="C224" s="53" t="s">
        <v>360</v>
      </c>
      <c r="E224" s="71" t="n">
        <v>43734</v>
      </c>
      <c r="G224" s="102" t="n">
        <v>-403.54</v>
      </c>
      <c r="I224" s="61" t="n">
        <f aca="false">I223+G224</f>
        <v>4198.89</v>
      </c>
    </row>
    <row r="225" customFormat="false" ht="15" hidden="false" customHeight="false" outlineLevel="0" collapsed="false">
      <c r="A225" s="53" t="s">
        <v>15</v>
      </c>
      <c r="B225" s="53" t="s">
        <v>33</v>
      </c>
      <c r="C225" s="53"/>
      <c r="E225" s="71" t="n">
        <v>43732</v>
      </c>
      <c r="G225" s="61" t="n">
        <v>4500</v>
      </c>
      <c r="I225" s="61" t="n">
        <f aca="false">I224+G225</f>
        <v>8698.89</v>
      </c>
    </row>
    <row r="226" customFormat="false" ht="15" hidden="false" customHeight="false" outlineLevel="0" collapsed="false">
      <c r="A226" s="53" t="s">
        <v>15</v>
      </c>
      <c r="B226" s="53" t="s">
        <v>33</v>
      </c>
      <c r="C226" s="53"/>
      <c r="E226" s="71" t="n">
        <v>43734</v>
      </c>
      <c r="G226" s="61" t="n">
        <v>3000</v>
      </c>
      <c r="I226" s="61" t="n">
        <f aca="false">I225+G226</f>
        <v>11698.89</v>
      </c>
    </row>
    <row r="227" customFormat="false" ht="15" hidden="false" customHeight="false" outlineLevel="0" collapsed="false">
      <c r="A227" s="53" t="s">
        <v>15</v>
      </c>
      <c r="B227" s="53" t="s">
        <v>247</v>
      </c>
      <c r="C227" s="53" t="s">
        <v>400</v>
      </c>
      <c r="E227" s="71" t="n">
        <v>43735</v>
      </c>
      <c r="G227" s="68" t="n">
        <v>-6153.97</v>
      </c>
      <c r="I227" s="61" t="n">
        <f aca="false">I226+G227</f>
        <v>5544.92</v>
      </c>
      <c r="J227" s="100" t="n">
        <f aca="false">I227-G223-G222-G221</f>
        <v>7923.74</v>
      </c>
      <c r="K227" s="61" t="n">
        <f aca="false">8231.07-J227</f>
        <v>307.33</v>
      </c>
    </row>
    <row r="228" customFormat="false" ht="15" hidden="false" customHeight="false" outlineLevel="0" collapsed="false">
      <c r="A228" s="53" t="s">
        <v>15</v>
      </c>
      <c r="B228" s="53" t="s">
        <v>247</v>
      </c>
      <c r="C228" s="53" t="s">
        <v>23</v>
      </c>
      <c r="E228" s="71" t="n">
        <v>43735</v>
      </c>
      <c r="G228" s="68" t="n">
        <v>-1808.02</v>
      </c>
      <c r="I228" s="61" t="n">
        <f aca="false">I227+G228</f>
        <v>3736.9</v>
      </c>
      <c r="L228" s="94" t="s">
        <v>383</v>
      </c>
      <c r="M228" s="53" t="s">
        <v>440</v>
      </c>
    </row>
    <row r="229" customFormat="false" ht="15" hidden="false" customHeight="false" outlineLevel="0" collapsed="false">
      <c r="A229" s="53" t="s">
        <v>15</v>
      </c>
      <c r="B229" s="53" t="s">
        <v>247</v>
      </c>
      <c r="C229" s="53" t="s">
        <v>249</v>
      </c>
      <c r="E229" s="71" t="n">
        <v>43735</v>
      </c>
      <c r="G229" s="68" t="n">
        <v>-755.28</v>
      </c>
      <c r="I229" s="61" t="n">
        <f aca="false">I228+G229</f>
        <v>2981.62</v>
      </c>
      <c r="J229" s="100"/>
      <c r="K229" s="61"/>
      <c r="L229" s="95" t="n">
        <f aca="false">SUM(G205:G208)+G210+G214+G215+G217</f>
        <v>-13115.27</v>
      </c>
      <c r="M229" s="61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53" t="s">
        <v>15</v>
      </c>
      <c r="B230" s="53" t="s">
        <v>247</v>
      </c>
      <c r="C230" s="53" t="s">
        <v>407</v>
      </c>
      <c r="E230" s="71" t="n">
        <v>43754</v>
      </c>
      <c r="G230" s="68" t="n">
        <v>-5.52</v>
      </c>
      <c r="I230" s="61" t="n">
        <f aca="false">I229+G230</f>
        <v>2976.1</v>
      </c>
    </row>
    <row r="231" customFormat="false" ht="15" hidden="false" customHeight="false" outlineLevel="0" collapsed="false">
      <c r="A231" s="53" t="s">
        <v>15</v>
      </c>
      <c r="B231" s="53" t="n">
        <v>4438</v>
      </c>
      <c r="C231" s="53" t="s">
        <v>441</v>
      </c>
      <c r="E231" s="71" t="n">
        <v>43741</v>
      </c>
      <c r="G231" s="68" t="n">
        <v>-200</v>
      </c>
      <c r="I231" s="61" t="n">
        <f aca="false">I230+G231</f>
        <v>2776.1</v>
      </c>
    </row>
    <row r="232" customFormat="false" ht="15" hidden="false" customHeight="false" outlineLevel="0" collapsed="false">
      <c r="A232" s="53" t="s">
        <v>15</v>
      </c>
      <c r="B232" s="53" t="s">
        <v>33</v>
      </c>
      <c r="C232" s="53"/>
      <c r="E232" s="71" t="n">
        <v>43741</v>
      </c>
      <c r="G232" s="61" t="n">
        <v>29091.8</v>
      </c>
      <c r="I232" s="61" t="n">
        <f aca="false">I231+G232</f>
        <v>31867.9</v>
      </c>
    </row>
    <row r="233" customFormat="false" ht="15" hidden="false" customHeight="false" outlineLevel="0" collapsed="false">
      <c r="A233" s="53" t="s">
        <v>15</v>
      </c>
      <c r="B233" s="53" t="n">
        <v>4439</v>
      </c>
      <c r="C233" s="53" t="s">
        <v>298</v>
      </c>
      <c r="E233" s="71" t="n">
        <v>43746</v>
      </c>
      <c r="G233" s="68" t="n">
        <v>-219.97</v>
      </c>
      <c r="I233" s="61" t="n">
        <f aca="false">I232+G233</f>
        <v>31647.93</v>
      </c>
    </row>
    <row r="234" customFormat="false" ht="15" hidden="false" customHeight="false" outlineLevel="0" collapsed="false">
      <c r="A234" s="53" t="s">
        <v>15</v>
      </c>
      <c r="B234" s="103" t="n">
        <f aca="false">B233+1</f>
        <v>4440</v>
      </c>
      <c r="C234" s="53" t="s">
        <v>442</v>
      </c>
      <c r="E234" s="71" t="n">
        <v>43746</v>
      </c>
      <c r="G234" s="68" t="n">
        <v>-1750.34</v>
      </c>
      <c r="I234" s="61" t="n">
        <f aca="false">I233+G234</f>
        <v>29897.59</v>
      </c>
    </row>
    <row r="235" customFormat="false" ht="15" hidden="false" customHeight="false" outlineLevel="0" collapsed="false">
      <c r="A235" s="53" t="s">
        <v>15</v>
      </c>
      <c r="B235" s="103" t="n">
        <f aca="false">B234+1</f>
        <v>4441</v>
      </c>
      <c r="C235" s="53" t="s">
        <v>443</v>
      </c>
      <c r="E235" s="71" t="n">
        <v>43746</v>
      </c>
      <c r="G235" s="68" t="n">
        <v>-2840</v>
      </c>
      <c r="I235" s="61" t="n">
        <f aca="false">I234+G235</f>
        <v>27057.59</v>
      </c>
    </row>
    <row r="236" customFormat="false" ht="15" hidden="false" customHeight="false" outlineLevel="0" collapsed="false">
      <c r="A236" s="53" t="s">
        <v>15</v>
      </c>
      <c r="B236" s="103" t="n">
        <f aca="false">B235+1</f>
        <v>4442</v>
      </c>
      <c r="C236" s="53" t="s">
        <v>213</v>
      </c>
      <c r="E236" s="71" t="n">
        <v>43746</v>
      </c>
      <c r="G236" s="68" t="n">
        <v>-42.98</v>
      </c>
      <c r="I236" s="61" t="n">
        <f aca="false">I235+G236</f>
        <v>27014.61</v>
      </c>
    </row>
    <row r="237" customFormat="false" ht="15" hidden="false" customHeight="false" outlineLevel="0" collapsed="false">
      <c r="A237" s="53" t="s">
        <v>15</v>
      </c>
      <c r="B237" s="103" t="n">
        <f aca="false">B236+1</f>
        <v>4443</v>
      </c>
      <c r="C237" s="53" t="s">
        <v>356</v>
      </c>
      <c r="E237" s="71" t="n">
        <v>43746</v>
      </c>
      <c r="G237" s="68" t="n">
        <v>-32.61</v>
      </c>
      <c r="I237" s="61" t="n">
        <f aca="false">I236+G237</f>
        <v>26982</v>
      </c>
    </row>
    <row r="238" customFormat="false" ht="15" hidden="false" customHeight="false" outlineLevel="0" collapsed="false">
      <c r="A238" s="53" t="s">
        <v>15</v>
      </c>
      <c r="B238" s="53" t="s">
        <v>247</v>
      </c>
      <c r="C238" s="53" t="s">
        <v>400</v>
      </c>
      <c r="E238" s="71" t="n">
        <v>43749</v>
      </c>
      <c r="G238" s="68" t="n">
        <v>-5657.03</v>
      </c>
      <c r="I238" s="61" t="n">
        <f aca="false">I237+G238</f>
        <v>21324.97</v>
      </c>
    </row>
    <row r="239" customFormat="false" ht="15" hidden="false" customHeight="false" outlineLevel="0" collapsed="false">
      <c r="A239" s="53" t="s">
        <v>15</v>
      </c>
      <c r="B239" s="53" t="s">
        <v>247</v>
      </c>
      <c r="C239" s="53" t="s">
        <v>23</v>
      </c>
      <c r="E239" s="71" t="n">
        <v>43749</v>
      </c>
      <c r="G239" s="68" t="n">
        <v>-1715.1</v>
      </c>
      <c r="I239" s="61" t="n">
        <f aca="false">I238+G239</f>
        <v>19609.87</v>
      </c>
    </row>
    <row r="240" customFormat="false" ht="15" hidden="false" customHeight="false" outlineLevel="0" collapsed="false">
      <c r="A240" s="53" t="s">
        <v>15</v>
      </c>
      <c r="B240" s="103" t="n">
        <f aca="false">B237+1</f>
        <v>4444</v>
      </c>
      <c r="C240" s="53" t="s">
        <v>444</v>
      </c>
      <c r="E240" s="71" t="n">
        <v>43753</v>
      </c>
      <c r="G240" s="68" t="n">
        <v>-830.25</v>
      </c>
      <c r="I240" s="61" t="n">
        <f aca="false">I239+G240</f>
        <v>18779.62</v>
      </c>
    </row>
    <row r="241" customFormat="false" ht="15" hidden="false" customHeight="false" outlineLevel="0" collapsed="false">
      <c r="A241" s="53" t="s">
        <v>15</v>
      </c>
      <c r="B241" s="53" t="s">
        <v>247</v>
      </c>
      <c r="C241" s="53" t="s">
        <v>400</v>
      </c>
      <c r="E241" s="71" t="n">
        <v>43763</v>
      </c>
      <c r="G241" s="68" t="n">
        <v>-5627.89</v>
      </c>
      <c r="I241" s="61" t="n">
        <f aca="false">I240+G241</f>
        <v>13151.73</v>
      </c>
    </row>
    <row r="242" customFormat="false" ht="15" hidden="false" customHeight="false" outlineLevel="0" collapsed="false">
      <c r="A242" s="53" t="s">
        <v>15</v>
      </c>
      <c r="B242" s="53" t="s">
        <v>247</v>
      </c>
      <c r="C242" s="53" t="s">
        <v>23</v>
      </c>
      <c r="E242" s="71" t="n">
        <v>43763</v>
      </c>
      <c r="G242" s="68" t="n">
        <v>-1705.32</v>
      </c>
      <c r="I242" s="61" t="n">
        <f aca="false">I241+G242</f>
        <v>11446.41</v>
      </c>
    </row>
    <row r="243" customFormat="false" ht="15" hidden="false" customHeight="false" outlineLevel="0" collapsed="false">
      <c r="A243" s="53" t="s">
        <v>15</v>
      </c>
      <c r="B243" s="53" t="s">
        <v>247</v>
      </c>
      <c r="C243" s="53" t="s">
        <v>249</v>
      </c>
      <c r="E243" s="71" t="n">
        <v>43763</v>
      </c>
      <c r="G243" s="68" t="n">
        <v>-507.38</v>
      </c>
      <c r="I243" s="61" t="n">
        <f aca="false">I242+G243</f>
        <v>10939.03</v>
      </c>
      <c r="K243" s="100" t="n">
        <f aca="false">11246.35-I243</f>
        <v>307.32</v>
      </c>
    </row>
    <row r="244" customFormat="false" ht="15" hidden="false" customHeight="false" outlineLevel="0" collapsed="false">
      <c r="A244" s="53" t="s">
        <v>15</v>
      </c>
      <c r="B244" s="53" t="s">
        <v>33</v>
      </c>
      <c r="C244" s="53"/>
      <c r="E244" s="71" t="n">
        <v>43763</v>
      </c>
      <c r="G244" s="61" t="n">
        <v>2968.87</v>
      </c>
      <c r="I244" s="61" t="n">
        <f aca="false">I243+G244</f>
        <v>13907.9</v>
      </c>
      <c r="K244" s="61"/>
    </row>
    <row r="245" customFormat="false" ht="15" hidden="false" customHeight="false" outlineLevel="0" collapsed="false">
      <c r="A245" s="53" t="s">
        <v>15</v>
      </c>
      <c r="B245" s="53" t="s">
        <v>247</v>
      </c>
      <c r="C245" s="53" t="s">
        <v>360</v>
      </c>
      <c r="E245" s="71" t="n">
        <v>43766</v>
      </c>
      <c r="G245" s="68" t="n">
        <v>-403.54</v>
      </c>
      <c r="I245" s="61" t="n">
        <f aca="false">I244+G245</f>
        <v>13504.36</v>
      </c>
      <c r="K245" s="61"/>
    </row>
    <row r="246" customFormat="false" ht="15" hidden="false" customHeight="false" outlineLevel="0" collapsed="false">
      <c r="A246" s="53" t="s">
        <v>15</v>
      </c>
      <c r="B246" s="53" t="n">
        <v>4445</v>
      </c>
      <c r="C246" s="53" t="s">
        <v>39</v>
      </c>
      <c r="E246" s="71" t="n">
        <v>43767</v>
      </c>
      <c r="G246" s="68" t="n">
        <v>-1113.8</v>
      </c>
      <c r="I246" s="61" t="n">
        <f aca="false">I245+G246</f>
        <v>12390.56</v>
      </c>
      <c r="L246" s="94" t="s">
        <v>386</v>
      </c>
    </row>
    <row r="247" customFormat="false" ht="15" hidden="false" customHeight="false" outlineLevel="0" collapsed="false">
      <c r="A247" s="53" t="s">
        <v>15</v>
      </c>
      <c r="B247" s="53" t="s">
        <v>33</v>
      </c>
      <c r="C247" s="53"/>
      <c r="E247" s="71" t="n">
        <v>43769</v>
      </c>
      <c r="G247" s="61" t="n">
        <v>3000</v>
      </c>
      <c r="I247" s="61" t="n">
        <f aca="false">I246+G247</f>
        <v>15390.56</v>
      </c>
      <c r="K247" s="61" t="n">
        <f aca="false">15697.88-I247</f>
        <v>307.319999999998</v>
      </c>
      <c r="L247" s="95" t="n">
        <f aca="false">SUM(G230:G231)+SUM(G233:G243)+G245+G246</f>
        <v>-22651.73</v>
      </c>
    </row>
    <row r="248" customFormat="false" ht="15" hidden="false" customHeight="false" outlineLevel="0" collapsed="false">
      <c r="A248" s="53" t="s">
        <v>15</v>
      </c>
      <c r="B248" s="53" t="n">
        <v>4450</v>
      </c>
      <c r="C248" s="53" t="s">
        <v>356</v>
      </c>
      <c r="E248" s="71" t="n">
        <v>43776</v>
      </c>
      <c r="G248" s="68" t="n">
        <v>-7.07</v>
      </c>
      <c r="I248" s="61" t="n">
        <f aca="false">I247+G248</f>
        <v>15383.49</v>
      </c>
    </row>
    <row r="249" customFormat="false" ht="15" hidden="false" customHeight="false" outlineLevel="0" collapsed="false">
      <c r="A249" s="53" t="s">
        <v>15</v>
      </c>
      <c r="B249" s="53" t="n">
        <f aca="false">B248+1</f>
        <v>4451</v>
      </c>
      <c r="C249" s="53" t="s">
        <v>298</v>
      </c>
      <c r="E249" s="71" t="n">
        <v>43776</v>
      </c>
      <c r="G249" s="68" t="n">
        <v>-196.69</v>
      </c>
      <c r="I249" s="61" t="n">
        <f aca="false">I248+G249</f>
        <v>15186.8</v>
      </c>
    </row>
    <row r="250" customFormat="false" ht="15" hidden="false" customHeight="false" outlineLevel="0" collapsed="false">
      <c r="A250" s="53" t="s">
        <v>15</v>
      </c>
      <c r="B250" s="53" t="n">
        <f aca="false">B249+1</f>
        <v>4452</v>
      </c>
      <c r="C250" s="53" t="s">
        <v>410</v>
      </c>
      <c r="E250" s="71" t="n">
        <v>43776</v>
      </c>
      <c r="G250" s="68" t="n">
        <v>-1000</v>
      </c>
      <c r="I250" s="61" t="n">
        <f aca="false">I249+G250</f>
        <v>14186.8</v>
      </c>
    </row>
    <row r="251" customFormat="false" ht="15" hidden="false" customHeight="false" outlineLevel="0" collapsed="false">
      <c r="A251" s="53" t="s">
        <v>15</v>
      </c>
      <c r="B251" s="53" t="n">
        <f aca="false">B250+1</f>
        <v>4453</v>
      </c>
      <c r="C251" s="53" t="s">
        <v>357</v>
      </c>
      <c r="E251" s="71" t="n">
        <v>43776</v>
      </c>
      <c r="G251" s="68" t="n">
        <v>-217.4</v>
      </c>
      <c r="I251" s="61" t="n">
        <f aca="false">I250+G251</f>
        <v>13969.4</v>
      </c>
    </row>
    <row r="252" customFormat="false" ht="15" hidden="false" customHeight="false" outlineLevel="0" collapsed="false">
      <c r="A252" s="53" t="s">
        <v>15</v>
      </c>
      <c r="B252" s="53" t="s">
        <v>247</v>
      </c>
      <c r="C252" s="53" t="s">
        <v>400</v>
      </c>
      <c r="E252" s="71" t="n">
        <v>43777</v>
      </c>
      <c r="G252" s="68" t="n">
        <v>-5461.47</v>
      </c>
      <c r="I252" s="61" t="n">
        <f aca="false">I251+G252</f>
        <v>8507.93</v>
      </c>
    </row>
    <row r="253" customFormat="false" ht="15" hidden="false" customHeight="false" outlineLevel="0" collapsed="false">
      <c r="A253" s="53" t="s">
        <v>15</v>
      </c>
      <c r="B253" s="53" t="s">
        <v>247</v>
      </c>
      <c r="C253" s="53" t="s">
        <v>23</v>
      </c>
      <c r="E253" s="71" t="n">
        <v>43777</v>
      </c>
      <c r="G253" s="68" t="n">
        <v>0</v>
      </c>
      <c r="I253" s="61" t="n">
        <f aca="false">I252+G253</f>
        <v>8507.93</v>
      </c>
    </row>
    <row r="254" customFormat="false" ht="15" hidden="false" customHeight="false" outlineLevel="0" collapsed="false">
      <c r="A254" s="53" t="s">
        <v>15</v>
      </c>
      <c r="B254" s="53" t="s">
        <v>247</v>
      </c>
      <c r="C254" s="53" t="s">
        <v>249</v>
      </c>
      <c r="E254" s="71" t="n">
        <v>43777</v>
      </c>
      <c r="G254" s="68" t="n">
        <v>0</v>
      </c>
      <c r="I254" s="61" t="n">
        <f aca="false">I253+G254</f>
        <v>8507.93</v>
      </c>
    </row>
    <row r="255" customFormat="false" ht="15" hidden="false" customHeight="false" outlineLevel="0" collapsed="false">
      <c r="A255" s="53" t="s">
        <v>15</v>
      </c>
      <c r="B255" s="53" t="s">
        <v>247</v>
      </c>
      <c r="C255" s="53" t="s">
        <v>407</v>
      </c>
      <c r="E255" s="71" t="n">
        <v>43785</v>
      </c>
      <c r="G255" s="68" t="n">
        <v>-150</v>
      </c>
      <c r="I255" s="61" t="n">
        <f aca="false">I254+G255</f>
        <v>8357.93</v>
      </c>
    </row>
    <row r="256" customFormat="false" ht="15" hidden="false" customHeight="false" outlineLevel="0" collapsed="false">
      <c r="A256" s="53" t="s">
        <v>15</v>
      </c>
      <c r="B256" s="53" t="s">
        <v>247</v>
      </c>
      <c r="C256" s="53" t="s">
        <v>360</v>
      </c>
      <c r="E256" s="71" t="n">
        <v>43797</v>
      </c>
      <c r="G256" s="68" t="n">
        <v>-403.54</v>
      </c>
      <c r="I256" s="61" t="n">
        <f aca="false">I255+G256</f>
        <v>7954.39</v>
      </c>
    </row>
    <row r="257" customFormat="false" ht="15" hidden="false" customHeight="false" outlineLevel="0" collapsed="false">
      <c r="A257" s="53" t="s">
        <v>15</v>
      </c>
      <c r="B257" s="53" t="n">
        <v>4454</v>
      </c>
      <c r="C257" s="53" t="s">
        <v>213</v>
      </c>
      <c r="E257" s="71" t="n">
        <v>43784</v>
      </c>
      <c r="G257" s="68" t="n">
        <v>-42.99</v>
      </c>
      <c r="I257" s="61" t="n">
        <f aca="false">I256+G257</f>
        <v>7911.4</v>
      </c>
      <c r="J257" s="100"/>
      <c r="K257" s="61"/>
    </row>
    <row r="258" customFormat="false" ht="15" hidden="false" customHeight="false" outlineLevel="0" collapsed="false">
      <c r="A258" s="53" t="s">
        <v>15</v>
      </c>
      <c r="B258" s="53" t="s">
        <v>33</v>
      </c>
      <c r="C258" s="53"/>
      <c r="E258" s="71" t="n">
        <v>43783</v>
      </c>
      <c r="G258" s="61" t="n">
        <v>12400</v>
      </c>
      <c r="I258" s="61" t="n">
        <f aca="false">I257+G258</f>
        <v>20311.4</v>
      </c>
      <c r="J258" s="100" t="n">
        <f aca="false">I258-G256</f>
        <v>20714.94</v>
      </c>
      <c r="K258" s="61" t="n">
        <f aca="false">20915.25-J258</f>
        <v>200.309999999998</v>
      </c>
    </row>
    <row r="259" customFormat="false" ht="15" hidden="false" customHeight="false" outlineLevel="0" collapsed="false">
      <c r="A259" s="85"/>
      <c r="B259" s="85" t="n">
        <v>4446</v>
      </c>
      <c r="C259" s="85" t="s">
        <v>445</v>
      </c>
      <c r="D259" s="85"/>
      <c r="E259" s="86" t="n">
        <v>43789</v>
      </c>
      <c r="F259" s="104"/>
      <c r="G259" s="68" t="n">
        <v>-220</v>
      </c>
      <c r="I259" s="61" t="n">
        <f aca="false">I258+G259</f>
        <v>20091.4</v>
      </c>
    </row>
    <row r="260" customFormat="false" ht="15" hidden="false" customHeight="false" outlineLevel="0" collapsed="false">
      <c r="A260" s="53" t="s">
        <v>15</v>
      </c>
      <c r="B260" s="53" t="n">
        <v>4447</v>
      </c>
      <c r="C260" s="53" t="s">
        <v>446</v>
      </c>
      <c r="E260" s="71" t="n">
        <v>43789</v>
      </c>
      <c r="G260" s="68" t="n">
        <v>-1155</v>
      </c>
      <c r="I260" s="61" t="n">
        <f aca="false">I259+G260</f>
        <v>18936.4</v>
      </c>
    </row>
    <row r="261" customFormat="false" ht="15" hidden="false" customHeight="false" outlineLevel="0" collapsed="false">
      <c r="A261" s="53" t="s">
        <v>15</v>
      </c>
      <c r="B261" s="53" t="s">
        <v>247</v>
      </c>
      <c r="C261" s="53" t="s">
        <v>400</v>
      </c>
      <c r="E261" s="71" t="n">
        <v>43790</v>
      </c>
      <c r="G261" s="68" t="n">
        <v>-5398.53</v>
      </c>
      <c r="I261" s="61" t="n">
        <f aca="false">I260+G261</f>
        <v>13537.87</v>
      </c>
    </row>
    <row r="262" customFormat="false" ht="15" hidden="false" customHeight="false" outlineLevel="0" collapsed="false">
      <c r="A262" s="53" t="s">
        <v>15</v>
      </c>
      <c r="B262" s="53" t="s">
        <v>247</v>
      </c>
      <c r="C262" s="53" t="s">
        <v>249</v>
      </c>
      <c r="E262" s="71" t="n">
        <v>43790</v>
      </c>
      <c r="G262" s="68" t="n">
        <v>-162.89</v>
      </c>
      <c r="I262" s="61" t="n">
        <f aca="false">I261+G262</f>
        <v>13374.98</v>
      </c>
      <c r="L262" s="94" t="s">
        <v>391</v>
      </c>
    </row>
    <row r="263" customFormat="false" ht="15" hidden="false" customHeight="false" outlineLevel="0" collapsed="false">
      <c r="A263" s="53" t="s">
        <v>15</v>
      </c>
      <c r="B263" s="53" t="s">
        <v>247</v>
      </c>
      <c r="C263" s="53" t="s">
        <v>39</v>
      </c>
      <c r="E263" s="71" t="n">
        <v>43798</v>
      </c>
      <c r="G263" s="68" t="n">
        <v>-1521.32</v>
      </c>
      <c r="I263" s="61" t="n">
        <f aca="false">I262+G263</f>
        <v>11853.66</v>
      </c>
      <c r="K263" s="61"/>
      <c r="L263" s="95" t="n">
        <f aca="false">SUM(G248:G257)+SUM(G259:G263)</f>
        <v>-15936.9</v>
      </c>
    </row>
    <row r="264" customFormat="false" ht="15" hidden="false" customHeight="false" outlineLevel="0" collapsed="false">
      <c r="A264" s="53" t="s">
        <v>15</v>
      </c>
      <c r="B264" s="53" t="s">
        <v>33</v>
      </c>
      <c r="C264" s="53"/>
      <c r="E264" s="71" t="n">
        <v>43801</v>
      </c>
      <c r="G264" s="80" t="n">
        <v>93510</v>
      </c>
      <c r="I264" s="61" t="n">
        <f aca="false">I263+G264</f>
        <v>105363.66</v>
      </c>
    </row>
    <row r="265" customFormat="false" ht="15" hidden="false" customHeight="false" outlineLevel="0" collapsed="false">
      <c r="A265" s="53" t="s">
        <v>15</v>
      </c>
      <c r="B265" s="53" t="s">
        <v>247</v>
      </c>
      <c r="C265" s="53" t="s">
        <v>23</v>
      </c>
      <c r="E265" s="71" t="n">
        <v>43801</v>
      </c>
      <c r="G265" s="89" t="n">
        <v>-1623.44</v>
      </c>
      <c r="I265" s="61" t="n">
        <f aca="false">I264+G265</f>
        <v>103740.22</v>
      </c>
    </row>
    <row r="266" customFormat="false" ht="15" hidden="false" customHeight="false" outlineLevel="0" collapsed="false">
      <c r="A266" s="53" t="s">
        <v>15</v>
      </c>
      <c r="B266" s="53" t="s">
        <v>247</v>
      </c>
      <c r="C266" s="53" t="s">
        <v>23</v>
      </c>
      <c r="E266" s="71" t="n">
        <v>43801</v>
      </c>
      <c r="G266" s="89" t="n">
        <v>-1646.12</v>
      </c>
      <c r="I266" s="61" t="n">
        <f aca="false">I265+G266</f>
        <v>102094.1</v>
      </c>
    </row>
    <row r="267" customFormat="false" ht="15" hidden="false" customHeight="false" outlineLevel="0" collapsed="false">
      <c r="A267" s="53" t="s">
        <v>15</v>
      </c>
      <c r="B267" s="53" t="s">
        <v>247</v>
      </c>
      <c r="C267" s="53" t="s">
        <v>400</v>
      </c>
      <c r="E267" s="71" t="n">
        <v>43804</v>
      </c>
      <c r="G267" s="89" t="n">
        <v>-5450.21</v>
      </c>
      <c r="I267" s="61" t="n">
        <f aca="false">I266+G267</f>
        <v>96643.89</v>
      </c>
    </row>
    <row r="268" customFormat="false" ht="15" hidden="false" customHeight="false" outlineLevel="0" collapsed="false">
      <c r="A268" s="53" t="s">
        <v>15</v>
      </c>
      <c r="B268" s="53" t="s">
        <v>247</v>
      </c>
      <c r="C268" s="53" t="s">
        <v>249</v>
      </c>
      <c r="E268" s="71" t="n">
        <v>43804</v>
      </c>
      <c r="G268" s="89" t="n">
        <v>-484.87</v>
      </c>
      <c r="I268" s="61" t="n">
        <f aca="false">I267+G268</f>
        <v>96159.02</v>
      </c>
    </row>
    <row r="269" customFormat="false" ht="15" hidden="false" customHeight="false" outlineLevel="0" collapsed="false">
      <c r="A269" s="53" t="s">
        <v>15</v>
      </c>
      <c r="B269" s="53" t="s">
        <v>247</v>
      </c>
      <c r="C269" s="53" t="s">
        <v>23</v>
      </c>
      <c r="E269" s="71" t="n">
        <v>43808</v>
      </c>
      <c r="G269" s="89" t="n">
        <v>-1641.8</v>
      </c>
      <c r="I269" s="61" t="n">
        <f aca="false">I268+G269</f>
        <v>94517.22</v>
      </c>
    </row>
    <row r="270" customFormat="false" ht="15" hidden="false" customHeight="false" outlineLevel="0" collapsed="false">
      <c r="A270" s="53" t="s">
        <v>15</v>
      </c>
      <c r="B270" s="53" t="n">
        <v>4448</v>
      </c>
      <c r="C270" s="53" t="s">
        <v>356</v>
      </c>
      <c r="E270" s="71" t="n">
        <v>43809</v>
      </c>
      <c r="G270" s="68" t="n">
        <v>-48.34</v>
      </c>
      <c r="I270" s="61" t="n">
        <f aca="false">I269+G270</f>
        <v>94468.88</v>
      </c>
    </row>
    <row r="271" customFormat="false" ht="15" hidden="false" customHeight="false" outlineLevel="0" collapsed="false">
      <c r="A271" s="53" t="s">
        <v>15</v>
      </c>
      <c r="B271" s="53" t="s">
        <v>247</v>
      </c>
      <c r="C271" s="53" t="s">
        <v>249</v>
      </c>
      <c r="E271" s="71" t="n">
        <v>43809</v>
      </c>
      <c r="G271" s="68" t="n">
        <v>-463.22</v>
      </c>
      <c r="I271" s="61" t="n">
        <f aca="false">I270+G271</f>
        <v>94005.66</v>
      </c>
      <c r="J271" s="100" t="n">
        <f aca="false">I271-G270-G259</f>
        <v>94274</v>
      </c>
      <c r="K271" s="61" t="n">
        <f aca="false">94431.32-J271</f>
        <v>157.320000000007</v>
      </c>
    </row>
    <row r="272" customFormat="false" ht="15" hidden="false" customHeight="false" outlineLevel="0" collapsed="false">
      <c r="A272" s="53" t="s">
        <v>15</v>
      </c>
      <c r="B272" s="53" t="n">
        <v>4455</v>
      </c>
      <c r="C272" s="53" t="s">
        <v>213</v>
      </c>
      <c r="E272" s="71" t="n">
        <v>43809</v>
      </c>
      <c r="G272" s="68" t="n">
        <v>-42.99</v>
      </c>
      <c r="I272" s="61" t="n">
        <f aca="false">I271+G272</f>
        <v>93962.67</v>
      </c>
      <c r="J272" s="100"/>
      <c r="K272" s="61"/>
    </row>
    <row r="273" customFormat="false" ht="15" hidden="false" customHeight="false" outlineLevel="0" collapsed="false">
      <c r="A273" s="53" t="s">
        <v>15</v>
      </c>
      <c r="B273" s="53" t="n">
        <v>4456</v>
      </c>
      <c r="C273" s="53" t="s">
        <v>298</v>
      </c>
      <c r="E273" s="71" t="n">
        <v>43809</v>
      </c>
      <c r="G273" s="68" t="n">
        <v>-112.39</v>
      </c>
      <c r="I273" s="61" t="n">
        <f aca="false">I272+G273</f>
        <v>93850.28</v>
      </c>
      <c r="J273" s="100"/>
      <c r="K273" s="61"/>
    </row>
    <row r="274" customFormat="false" ht="15" hidden="false" customHeight="false" outlineLevel="0" collapsed="false">
      <c r="A274" s="53" t="s">
        <v>15</v>
      </c>
      <c r="B274" s="53" t="n">
        <v>4457</v>
      </c>
      <c r="C274" s="53" t="s">
        <v>447</v>
      </c>
      <c r="E274" s="71" t="n">
        <v>43817</v>
      </c>
      <c r="G274" s="68" t="n">
        <v>-128.84</v>
      </c>
      <c r="I274" s="61" t="n">
        <f aca="false">I273+G274</f>
        <v>93721.44</v>
      </c>
      <c r="J274" s="100"/>
      <c r="K274" s="61"/>
    </row>
    <row r="275" customFormat="false" ht="15" hidden="false" customHeight="false" outlineLevel="0" collapsed="false">
      <c r="A275" s="53" t="s">
        <v>15</v>
      </c>
      <c r="B275" s="53" t="n">
        <v>4458</v>
      </c>
      <c r="C275" s="53" t="s">
        <v>39</v>
      </c>
      <c r="E275" s="71" t="n">
        <v>43817</v>
      </c>
      <c r="G275" s="68" t="n">
        <v>-944.67</v>
      </c>
      <c r="I275" s="61" t="n">
        <f aca="false">I274+G275</f>
        <v>92776.77</v>
      </c>
      <c r="J275" s="100"/>
      <c r="K275" s="61"/>
    </row>
    <row r="276" customFormat="false" ht="15" hidden="false" customHeight="false" outlineLevel="0" collapsed="false">
      <c r="A276" s="53" t="s">
        <v>15</v>
      </c>
      <c r="B276" s="53" t="n">
        <v>4459</v>
      </c>
      <c r="C276" s="53" t="s">
        <v>35</v>
      </c>
      <c r="E276" s="71" t="n">
        <v>43817</v>
      </c>
      <c r="G276" s="68" t="n">
        <v>-1040</v>
      </c>
      <c r="I276" s="61" t="n">
        <f aca="false">I275+G276</f>
        <v>91736.77</v>
      </c>
      <c r="J276" s="100"/>
      <c r="K276" s="61"/>
    </row>
    <row r="277" customFormat="false" ht="15" hidden="false" customHeight="false" outlineLevel="0" collapsed="false">
      <c r="A277" s="53" t="s">
        <v>15</v>
      </c>
      <c r="B277" s="53" t="s">
        <v>247</v>
      </c>
      <c r="C277" s="53" t="s">
        <v>23</v>
      </c>
      <c r="E277" s="71" t="n">
        <v>43819</v>
      </c>
      <c r="G277" s="68" t="n">
        <v>-1570.3</v>
      </c>
      <c r="I277" s="61" t="n">
        <f aca="false">I276+G277</f>
        <v>90166.47</v>
      </c>
      <c r="J277" s="100"/>
      <c r="K277" s="61"/>
    </row>
    <row r="278" customFormat="false" ht="15" hidden="false" customHeight="false" outlineLevel="0" collapsed="false">
      <c r="A278" s="53" t="s">
        <v>15</v>
      </c>
      <c r="B278" s="53" t="s">
        <v>247</v>
      </c>
      <c r="C278" s="53" t="s">
        <v>400</v>
      </c>
      <c r="E278" s="71" t="n">
        <v>43819</v>
      </c>
      <c r="G278" s="68" t="n">
        <v>-5233.79</v>
      </c>
      <c r="I278" s="61" t="n">
        <f aca="false">I277+G278</f>
        <v>84932.68</v>
      </c>
      <c r="J278" s="100" t="n">
        <f aca="false">I278-G276-G275-G274-G259</f>
        <v>87266.19</v>
      </c>
      <c r="K278" s="61" t="n">
        <f aca="false">87573.51-J278</f>
        <v>307.319999999992</v>
      </c>
    </row>
    <row r="279" customFormat="false" ht="15" hidden="false" customHeight="false" outlineLevel="0" collapsed="false">
      <c r="A279" s="53" t="s">
        <v>15</v>
      </c>
      <c r="B279" s="53" t="s">
        <v>247</v>
      </c>
      <c r="C279" s="53" t="s">
        <v>360</v>
      </c>
      <c r="E279" s="71" t="n">
        <v>43827</v>
      </c>
      <c r="G279" s="68" t="n">
        <v>-403.54</v>
      </c>
      <c r="I279" s="61" t="n">
        <f aca="false">I278+G279</f>
        <v>84529.14</v>
      </c>
    </row>
    <row r="280" customFormat="false" ht="15" hidden="false" customHeight="false" outlineLevel="0" collapsed="false">
      <c r="B280" s="85" t="n">
        <v>4449</v>
      </c>
      <c r="C280" s="85" t="s">
        <v>448</v>
      </c>
      <c r="D280" s="85"/>
      <c r="E280" s="86" t="n">
        <v>43826</v>
      </c>
      <c r="G280" s="68" t="n">
        <v>-244.63</v>
      </c>
      <c r="I280" s="61" t="n">
        <f aca="false">I279+G280</f>
        <v>84284.51</v>
      </c>
    </row>
    <row r="281" customFormat="false" ht="15" hidden="false" customHeight="false" outlineLevel="0" collapsed="false">
      <c r="B281" s="1" t="s">
        <v>449</v>
      </c>
      <c r="C281" s="1" t="s">
        <v>298</v>
      </c>
      <c r="E281" s="71" t="n">
        <v>43825</v>
      </c>
      <c r="G281" s="68" t="n">
        <v>-88.99</v>
      </c>
      <c r="I281" s="61" t="n">
        <f aca="false">I280+G281</f>
        <v>84195.52</v>
      </c>
      <c r="K281" s="61"/>
    </row>
    <row r="282" customFormat="false" ht="15" hidden="false" customHeight="false" outlineLevel="0" collapsed="false">
      <c r="B282" s="1" t="s">
        <v>449</v>
      </c>
      <c r="C282" s="1" t="s">
        <v>356</v>
      </c>
      <c r="E282" s="71" t="n">
        <v>43825</v>
      </c>
      <c r="G282" s="68" t="n">
        <v>-21.24</v>
      </c>
      <c r="I282" s="61" t="n">
        <f aca="false">I281+G282</f>
        <v>84174.28</v>
      </c>
    </row>
    <row r="283" customFormat="false" ht="15" hidden="false" customHeight="false" outlineLevel="0" collapsed="false">
      <c r="A283" s="53" t="s">
        <v>15</v>
      </c>
      <c r="B283" s="53" t="n">
        <v>4462</v>
      </c>
      <c r="C283" s="53" t="s">
        <v>30</v>
      </c>
      <c r="E283" s="71" t="n">
        <v>43826</v>
      </c>
      <c r="G283" s="68" t="n">
        <v>-34000</v>
      </c>
      <c r="I283" s="61" t="n">
        <f aca="false">I282+G283</f>
        <v>50174.28</v>
      </c>
      <c r="J283" s="100"/>
      <c r="K283" s="61"/>
      <c r="L283" s="94" t="s">
        <v>450</v>
      </c>
      <c r="M283" s="53" t="s">
        <v>451</v>
      </c>
    </row>
    <row r="284" customFormat="false" ht="15" hidden="false" customHeight="false" outlineLevel="0" collapsed="false">
      <c r="A284" s="53" t="s">
        <v>15</v>
      </c>
      <c r="B284" s="53" t="n">
        <v>4463</v>
      </c>
      <c r="C284" s="53" t="s">
        <v>68</v>
      </c>
      <c r="E284" s="71" t="n">
        <v>43826</v>
      </c>
      <c r="G284" s="68" t="n">
        <v>-34000</v>
      </c>
      <c r="I284" s="61" t="n">
        <f aca="false">I283+G284</f>
        <v>16174.28</v>
      </c>
      <c r="J284" s="100" t="n">
        <f aca="false">I284+G282+G281+G280+G259</f>
        <v>15599.42</v>
      </c>
      <c r="K284" s="61" t="n">
        <f aca="false">17056.46-J284</f>
        <v>1457.04</v>
      </c>
      <c r="L284" s="95" t="n">
        <f aca="false">SUM(G265:G282)</f>
        <v>-21189.38</v>
      </c>
      <c r="M284" s="61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452</v>
      </c>
      <c r="G286" s="68" t="n">
        <f aca="false">SUMIF(G4:G282, "&lt;0")</f>
        <v>-286686.43</v>
      </c>
      <c r="J286" s="98" t="s">
        <v>63</v>
      </c>
      <c r="K286" s="61" t="n">
        <v>338127</v>
      </c>
    </row>
    <row r="287" customFormat="false" ht="15" hidden="false" customHeight="false" outlineLevel="0" collapsed="false">
      <c r="D287" s="1" t="s">
        <v>453</v>
      </c>
      <c r="G287" s="61" t="n">
        <f aca="false">SUMIF(G4:G282, "&gt;0")</f>
        <v>362750.64</v>
      </c>
      <c r="J287" s="98" t="s">
        <v>65</v>
      </c>
      <c r="K287" s="61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K288" s="61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G213" activeCellId="0" sqref="G21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0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33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2"/>
    <col collapsed="false" customWidth="true" hidden="false" outlineLevel="0" max="12" min="12" style="53" width="12.57"/>
  </cols>
  <sheetData>
    <row r="1" customFormat="false" ht="15" hidden="false" customHeight="false" outlineLevel="0" collapsed="false">
      <c r="B1" s="53" t="s">
        <v>297</v>
      </c>
      <c r="E1" s="53" t="s">
        <v>9</v>
      </c>
      <c r="G1" s="61" t="s">
        <v>10</v>
      </c>
      <c r="I1" s="53" t="s">
        <v>11</v>
      </c>
    </row>
    <row r="3" customFormat="false" ht="15" hidden="false" customHeight="false" outlineLevel="0" collapsed="false">
      <c r="B3" s="53" t="s">
        <v>13</v>
      </c>
      <c r="E3" s="71" t="n">
        <v>43180</v>
      </c>
      <c r="I3" s="61" t="n">
        <v>36113.21</v>
      </c>
    </row>
    <row r="6" customFormat="false" ht="15" hidden="false" customHeight="false" outlineLevel="0" collapsed="false">
      <c r="B6" s="53" t="n">
        <v>4242</v>
      </c>
      <c r="E6" s="71" t="n">
        <v>43179</v>
      </c>
      <c r="G6" s="68" t="n">
        <v>-810</v>
      </c>
      <c r="I6" s="61" t="n">
        <f aca="false">I3+G6</f>
        <v>35303.21</v>
      </c>
    </row>
    <row r="7" customFormat="false" ht="15" hidden="false" customHeight="false" outlineLevel="0" collapsed="false">
      <c r="B7" s="53" t="n">
        <v>4243</v>
      </c>
      <c r="E7" s="71" t="n">
        <v>43179</v>
      </c>
      <c r="G7" s="68" t="n">
        <v>-9353.32</v>
      </c>
      <c r="I7" s="61" t="n">
        <f aca="false">I6+G7</f>
        <v>25949.89</v>
      </c>
    </row>
    <row r="8" customFormat="false" ht="15" hidden="false" customHeight="false" outlineLevel="0" collapsed="false">
      <c r="B8" s="53" t="n">
        <v>4244</v>
      </c>
      <c r="E8" s="71" t="n">
        <v>43179</v>
      </c>
      <c r="G8" s="68" t="n">
        <v>-44.19</v>
      </c>
      <c r="I8" s="61" t="n">
        <f aca="false">I7+G8</f>
        <v>25905.7</v>
      </c>
    </row>
    <row r="9" customFormat="false" ht="15" hidden="false" customHeight="false" outlineLevel="0" collapsed="false">
      <c r="B9" s="53" t="n">
        <v>4245</v>
      </c>
      <c r="E9" s="71" t="n">
        <v>43180</v>
      </c>
      <c r="G9" s="68" t="n">
        <v>-13747</v>
      </c>
      <c r="I9" s="61" t="n">
        <f aca="false">I8+G9</f>
        <v>12158.7</v>
      </c>
    </row>
    <row r="10" customFormat="false" ht="15" hidden="false" customHeight="false" outlineLevel="0" collapsed="false">
      <c r="B10" s="53" t="s">
        <v>33</v>
      </c>
      <c r="E10" s="71" t="n">
        <v>43180</v>
      </c>
      <c r="G10" s="105" t="n">
        <v>11963.9</v>
      </c>
      <c r="I10" s="61" t="n">
        <f aca="false">I9+G10</f>
        <v>24122.6</v>
      </c>
      <c r="K10" s="61"/>
    </row>
    <row r="11" customFormat="false" ht="15" hidden="false" customHeight="false" outlineLevel="0" collapsed="false">
      <c r="B11" s="53" t="s">
        <v>247</v>
      </c>
      <c r="C11" s="53" t="s">
        <v>23</v>
      </c>
      <c r="E11" s="71" t="n">
        <v>43187</v>
      </c>
      <c r="G11" s="68" t="n">
        <v>-1403.62</v>
      </c>
      <c r="I11" s="61" t="n">
        <f aca="false">I10+G11</f>
        <v>22718.98</v>
      </c>
    </row>
    <row r="12" customFormat="false" ht="15" hidden="false" customHeight="false" outlineLevel="0" collapsed="false">
      <c r="B12" s="53" t="s">
        <v>247</v>
      </c>
      <c r="C12" s="53" t="s">
        <v>400</v>
      </c>
      <c r="E12" s="71" t="n">
        <v>43187</v>
      </c>
      <c r="G12" s="68" t="n">
        <v>-4595.62</v>
      </c>
      <c r="I12" s="61" t="n">
        <f aca="false">I11+G12</f>
        <v>18123.36</v>
      </c>
      <c r="J12" s="98" t="s">
        <v>270</v>
      </c>
      <c r="K12" s="61" t="n">
        <f aca="false">G11+G12+G13+G14</f>
        <v>-7009.28</v>
      </c>
    </row>
    <row r="13" customFormat="false" ht="15" hidden="false" customHeight="false" outlineLevel="0" collapsed="false">
      <c r="B13" s="53" t="s">
        <v>247</v>
      </c>
      <c r="C13" s="53" t="s">
        <v>23</v>
      </c>
      <c r="E13" s="71" t="n">
        <v>43188</v>
      </c>
      <c r="G13" s="68" t="n">
        <v>-198.88</v>
      </c>
      <c r="I13" s="61" t="n">
        <f aca="false">I12+G13</f>
        <v>17924.48</v>
      </c>
    </row>
    <row r="14" customFormat="false" ht="15" hidden="false" customHeight="false" outlineLevel="0" collapsed="false">
      <c r="B14" s="53" t="s">
        <v>247</v>
      </c>
      <c r="C14" s="53" t="s">
        <v>400</v>
      </c>
      <c r="E14" s="71" t="n">
        <v>43188</v>
      </c>
      <c r="G14" s="68" t="n">
        <v>-811.16</v>
      </c>
      <c r="I14" s="61" t="n">
        <f aca="false">I13+G14</f>
        <v>17113.32</v>
      </c>
    </row>
    <row r="15" customFormat="false" ht="15" hidden="false" customHeight="false" outlineLevel="0" collapsed="false">
      <c r="B15" s="53" t="s">
        <v>33</v>
      </c>
      <c r="E15" s="71" t="n">
        <v>43193</v>
      </c>
      <c r="G15" s="105" t="n">
        <v>4500</v>
      </c>
      <c r="I15" s="61" t="n">
        <f aca="false">I14+G15</f>
        <v>21613.32</v>
      </c>
    </row>
    <row r="16" customFormat="false" ht="15" hidden="false" customHeight="false" outlineLevel="0" collapsed="false">
      <c r="B16" s="53" t="s">
        <v>33</v>
      </c>
      <c r="E16" s="71" t="n">
        <v>43201</v>
      </c>
      <c r="G16" s="105" t="n">
        <v>3000</v>
      </c>
      <c r="I16" s="61" t="n">
        <f aca="false">I15+G16</f>
        <v>24613.32</v>
      </c>
    </row>
    <row r="17" customFormat="false" ht="15" hidden="false" customHeight="false" outlineLevel="0" collapsed="false">
      <c r="B17" s="53" t="n">
        <v>4246</v>
      </c>
      <c r="E17" s="71" t="n">
        <v>43199</v>
      </c>
      <c r="G17" s="68" t="n">
        <v>-109.75</v>
      </c>
      <c r="I17" s="61" t="n">
        <f aca="false">I16+G17</f>
        <v>24503.57</v>
      </c>
    </row>
    <row r="18" customFormat="false" ht="15" hidden="false" customHeight="false" outlineLevel="0" collapsed="false">
      <c r="B18" s="53" t="n">
        <v>4247</v>
      </c>
      <c r="E18" s="71" t="n">
        <v>43199</v>
      </c>
      <c r="G18" s="68" t="n">
        <v>-500</v>
      </c>
      <c r="I18" s="61" t="n">
        <f aca="false">I17+G18</f>
        <v>24003.57</v>
      </c>
    </row>
    <row r="19" customFormat="false" ht="15" hidden="false" customHeight="false" outlineLevel="0" collapsed="false">
      <c r="B19" s="53" t="n">
        <v>4248</v>
      </c>
      <c r="E19" s="71" t="n">
        <v>43199</v>
      </c>
      <c r="G19" s="68" t="n">
        <v>-500</v>
      </c>
      <c r="I19" s="61" t="n">
        <f aca="false">I18+G19</f>
        <v>23503.57</v>
      </c>
    </row>
    <row r="20" customFormat="false" ht="15" hidden="false" customHeight="false" outlineLevel="0" collapsed="false">
      <c r="B20" s="53" t="n">
        <v>4249</v>
      </c>
      <c r="E20" s="71" t="n">
        <v>43199</v>
      </c>
      <c r="G20" s="68" t="n">
        <v>-117.77</v>
      </c>
      <c r="I20" s="61" t="n">
        <f aca="false">I19+G20</f>
        <v>23385.8</v>
      </c>
    </row>
    <row r="21" customFormat="false" ht="15" hidden="false" customHeight="false" outlineLevel="0" collapsed="false">
      <c r="B21" s="53" t="n">
        <v>4251</v>
      </c>
      <c r="E21" s="71" t="n">
        <v>43201</v>
      </c>
      <c r="G21" s="68" t="n">
        <v>-35</v>
      </c>
      <c r="I21" s="61" t="n">
        <f aca="false">I20+G21</f>
        <v>23350.8</v>
      </c>
    </row>
    <row r="22" customFormat="false" ht="15" hidden="false" customHeight="false" outlineLevel="0" collapsed="false">
      <c r="B22" s="53" t="n">
        <v>4252</v>
      </c>
      <c r="E22" s="71" t="n">
        <v>43201</v>
      </c>
      <c r="G22" s="68" t="n">
        <v>-850</v>
      </c>
      <c r="I22" s="61" t="n">
        <f aca="false">I21+G22</f>
        <v>22500.8</v>
      </c>
    </row>
    <row r="23" customFormat="false" ht="15" hidden="false" customHeight="false" outlineLevel="0" collapsed="false">
      <c r="B23" s="53" t="n">
        <v>4253</v>
      </c>
      <c r="C23" s="53" t="s">
        <v>188</v>
      </c>
      <c r="E23" s="71" t="n">
        <v>43201</v>
      </c>
      <c r="G23" s="68" t="n">
        <v>0</v>
      </c>
      <c r="I23" s="61" t="n">
        <f aca="false">I22+G23</f>
        <v>22500.8</v>
      </c>
    </row>
    <row r="24" customFormat="false" ht="15" hidden="false" customHeight="false" outlineLevel="0" collapsed="false">
      <c r="B24" s="53" t="n">
        <v>4254</v>
      </c>
      <c r="E24" s="71" t="n">
        <v>43201</v>
      </c>
      <c r="G24" s="68" t="n">
        <v>-447.5</v>
      </c>
      <c r="I24" s="61" t="n">
        <f aca="false">I23+G24</f>
        <v>22053.3</v>
      </c>
    </row>
    <row r="25" customFormat="false" ht="15" hidden="false" customHeight="false" outlineLevel="0" collapsed="false">
      <c r="B25" s="53" t="n">
        <v>4255</v>
      </c>
      <c r="E25" s="71" t="n">
        <v>43201</v>
      </c>
      <c r="G25" s="68" t="n">
        <v>-480</v>
      </c>
      <c r="I25" s="61" t="n">
        <f aca="false">I24+G25</f>
        <v>21573.3</v>
      </c>
    </row>
    <row r="26" customFormat="false" ht="15" hidden="false" customHeight="false" outlineLevel="0" collapsed="false">
      <c r="B26" s="53" t="n">
        <v>4256</v>
      </c>
      <c r="E26" s="71" t="n">
        <v>43201</v>
      </c>
      <c r="G26" s="68" t="n">
        <v>-41.8</v>
      </c>
      <c r="I26" s="61" t="n">
        <f aca="false">I25+G26</f>
        <v>21531.5</v>
      </c>
    </row>
    <row r="27" customFormat="false" ht="15" hidden="false" customHeight="false" outlineLevel="0" collapsed="false">
      <c r="B27" s="53" t="n">
        <v>4257</v>
      </c>
      <c r="E27" s="71" t="n">
        <v>43202</v>
      </c>
      <c r="G27" s="68" t="n">
        <v>-250</v>
      </c>
      <c r="I27" s="61" t="n">
        <f aca="false">I26+G27</f>
        <v>21281.5</v>
      </c>
    </row>
    <row r="28" customFormat="false" ht="15" hidden="false" customHeight="false" outlineLevel="0" collapsed="false">
      <c r="B28" s="53" t="s">
        <v>247</v>
      </c>
      <c r="C28" s="53" t="s">
        <v>400</v>
      </c>
      <c r="E28" s="71" t="n">
        <v>43202</v>
      </c>
      <c r="G28" s="68" t="n">
        <v>-5661.63</v>
      </c>
      <c r="I28" s="61" t="n">
        <f aca="false">I27+G28</f>
        <v>15619.87</v>
      </c>
      <c r="J28" s="98" t="s">
        <v>270</v>
      </c>
      <c r="K28" s="61" t="n">
        <f aca="false">G28+G29+G30+G35</f>
        <v>-9061.77</v>
      </c>
    </row>
    <row r="29" customFormat="false" ht="15" hidden="false" customHeight="false" outlineLevel="0" collapsed="false">
      <c r="B29" s="53" t="s">
        <v>247</v>
      </c>
      <c r="C29" s="53" t="s">
        <v>249</v>
      </c>
      <c r="E29" s="71" t="n">
        <v>43202</v>
      </c>
      <c r="G29" s="68" t="n">
        <v>-1404.3</v>
      </c>
      <c r="I29" s="61" t="n">
        <f aca="false">I28+G29</f>
        <v>14215.57</v>
      </c>
    </row>
    <row r="30" customFormat="false" ht="15" hidden="false" customHeight="false" outlineLevel="0" collapsed="false">
      <c r="B30" s="53" t="s">
        <v>247</v>
      </c>
      <c r="C30" s="53" t="s">
        <v>249</v>
      </c>
      <c r="E30" s="71" t="n">
        <v>43202</v>
      </c>
      <c r="G30" s="68" t="n">
        <v>-280.7</v>
      </c>
      <c r="I30" s="61" t="n">
        <f aca="false">I29+G30</f>
        <v>13934.87</v>
      </c>
      <c r="K30" s="61"/>
    </row>
    <row r="31" customFormat="false" ht="15" hidden="false" customHeight="false" outlineLevel="0" collapsed="false">
      <c r="B31" s="53" t="n">
        <v>4258</v>
      </c>
      <c r="E31" s="71" t="n">
        <v>43207</v>
      </c>
      <c r="G31" s="68" t="n">
        <v>-721.8</v>
      </c>
      <c r="I31" s="61" t="n">
        <f aca="false">I30+G31</f>
        <v>13213.07</v>
      </c>
    </row>
    <row r="32" customFormat="false" ht="15" hidden="false" customHeight="false" outlineLevel="0" collapsed="false">
      <c r="B32" s="53" t="n">
        <v>4259</v>
      </c>
      <c r="E32" s="71" t="n">
        <v>43207</v>
      </c>
      <c r="G32" s="68" t="n">
        <v>-1814.11</v>
      </c>
      <c r="I32" s="61" t="n">
        <f aca="false">I31+G32</f>
        <v>11398.96</v>
      </c>
    </row>
    <row r="33" customFormat="false" ht="15" hidden="false" customHeight="false" outlineLevel="0" collapsed="false">
      <c r="B33" s="53" t="n">
        <v>4260</v>
      </c>
      <c r="E33" s="71" t="n">
        <v>43207</v>
      </c>
      <c r="G33" s="68" t="n">
        <v>-56.25</v>
      </c>
      <c r="I33" s="61" t="n">
        <f aca="false">I32+G33</f>
        <v>11342.71</v>
      </c>
    </row>
    <row r="34" customFormat="false" ht="15" hidden="false" customHeight="false" outlineLevel="0" collapsed="false">
      <c r="B34" s="53" t="s">
        <v>33</v>
      </c>
      <c r="E34" s="71" t="n">
        <v>43208</v>
      </c>
      <c r="G34" s="61" t="n">
        <v>20000</v>
      </c>
      <c r="I34" s="61" t="n">
        <f aca="false">I33+G34</f>
        <v>31342.71</v>
      </c>
    </row>
    <row r="35" customFormat="false" ht="15" hidden="false" customHeight="false" outlineLevel="0" collapsed="false">
      <c r="B35" s="53" t="s">
        <v>247</v>
      </c>
      <c r="C35" s="53" t="s">
        <v>23</v>
      </c>
      <c r="E35" s="71" t="n">
        <v>43213</v>
      </c>
      <c r="G35" s="68" t="n">
        <v>-1715.14</v>
      </c>
      <c r="I35" s="61" t="n">
        <f aca="false">I34+G35</f>
        <v>29627.57</v>
      </c>
    </row>
    <row r="36" customFormat="false" ht="15" hidden="false" customHeight="false" outlineLevel="0" collapsed="false">
      <c r="B36" s="53" t="s">
        <v>33</v>
      </c>
      <c r="E36" s="71" t="n">
        <v>43216</v>
      </c>
      <c r="G36" s="61" t="n">
        <v>21199.34</v>
      </c>
      <c r="I36" s="61" t="n">
        <f aca="false">I35+G36</f>
        <v>50826.91</v>
      </c>
    </row>
    <row r="37" customFormat="false" ht="15" hidden="false" customHeight="false" outlineLevel="0" collapsed="false">
      <c r="B37" s="53" t="s">
        <v>247</v>
      </c>
      <c r="C37" s="53" t="s">
        <v>23</v>
      </c>
      <c r="E37" s="71" t="n">
        <v>43216</v>
      </c>
      <c r="G37" s="68" t="n">
        <v>-1682.72</v>
      </c>
      <c r="I37" s="61" t="n">
        <f aca="false">I36+G37</f>
        <v>49144.19</v>
      </c>
    </row>
    <row r="38" customFormat="false" ht="15" hidden="false" customHeight="false" outlineLevel="0" collapsed="false">
      <c r="B38" s="53" t="s">
        <v>247</v>
      </c>
      <c r="C38" s="53" t="s">
        <v>400</v>
      </c>
      <c r="E38" s="71" t="n">
        <v>43216</v>
      </c>
      <c r="G38" s="68" t="n">
        <v>-5569.52</v>
      </c>
      <c r="I38" s="61" t="n">
        <f aca="false">I37+G38</f>
        <v>43574.67</v>
      </c>
    </row>
    <row r="39" customFormat="false" ht="15" hidden="false" customHeight="false" outlineLevel="0" collapsed="false">
      <c r="B39" s="53" t="n">
        <v>4261</v>
      </c>
      <c r="E39" s="71" t="n">
        <v>43216</v>
      </c>
      <c r="G39" s="68" t="n">
        <v>-87.09</v>
      </c>
      <c r="I39" s="61" t="n">
        <f aca="false">I38+G39</f>
        <v>43487.58</v>
      </c>
    </row>
    <row r="40" customFormat="false" ht="15" hidden="false" customHeight="false" outlineLevel="0" collapsed="false">
      <c r="B40" s="53" t="n">
        <v>4262</v>
      </c>
      <c r="E40" s="71" t="n">
        <v>43216</v>
      </c>
      <c r="G40" s="68" t="n">
        <v>-109.75</v>
      </c>
      <c r="I40" s="61" t="n">
        <f aca="false">I39+G40</f>
        <v>43377.83</v>
      </c>
    </row>
    <row r="41" customFormat="false" ht="15" hidden="false" customHeight="false" outlineLevel="0" collapsed="false">
      <c r="B41" s="53" t="s">
        <v>247</v>
      </c>
      <c r="C41" s="53" t="s">
        <v>23</v>
      </c>
      <c r="E41" s="71" t="n">
        <v>43221</v>
      </c>
      <c r="G41" s="68" t="n">
        <v>-280.25</v>
      </c>
      <c r="I41" s="61" t="n">
        <f aca="false">I40+G41</f>
        <v>43097.58</v>
      </c>
    </row>
    <row r="42" customFormat="false" ht="15" hidden="false" customHeight="false" outlineLevel="0" collapsed="false">
      <c r="B42" s="53" t="s">
        <v>247</v>
      </c>
      <c r="C42" s="53" t="s">
        <v>249</v>
      </c>
      <c r="E42" s="71" t="n">
        <v>43221</v>
      </c>
      <c r="G42" s="68" t="n">
        <v>-661.74</v>
      </c>
      <c r="I42" s="61" t="n">
        <f aca="false">I41+G42</f>
        <v>42435.84</v>
      </c>
      <c r="J42" s="98" t="s">
        <v>270</v>
      </c>
      <c r="K42" s="61" t="n">
        <f aca="false">G42+G41+G38+G37</f>
        <v>-8194.23</v>
      </c>
    </row>
    <row r="43" customFormat="false" ht="15" hidden="false" customHeight="false" outlineLevel="0" collapsed="false">
      <c r="B43" s="53" t="s">
        <v>247</v>
      </c>
      <c r="C43" s="53" t="s">
        <v>401</v>
      </c>
      <c r="E43" s="71" t="n">
        <v>43221</v>
      </c>
      <c r="G43" s="68" t="n">
        <v>-685.87</v>
      </c>
      <c r="I43" s="61" t="n">
        <f aca="false">I42+G43</f>
        <v>41749.97</v>
      </c>
    </row>
    <row r="44" customFormat="false" ht="15" hidden="false" customHeight="false" outlineLevel="0" collapsed="false">
      <c r="B44" s="53" t="n">
        <v>4263</v>
      </c>
      <c r="E44" s="71" t="n">
        <v>43221</v>
      </c>
      <c r="G44" s="68" t="n">
        <v>-41.8</v>
      </c>
      <c r="I44" s="61" t="n">
        <f aca="false">I43+G44</f>
        <v>41708.17</v>
      </c>
    </row>
    <row r="45" customFormat="false" ht="15" hidden="false" customHeight="false" outlineLevel="0" collapsed="false">
      <c r="B45" s="53" t="n">
        <v>4264</v>
      </c>
      <c r="E45" s="71" t="n">
        <v>43221</v>
      </c>
      <c r="G45" s="68" t="n">
        <v>-500</v>
      </c>
      <c r="I45" s="61" t="n">
        <f aca="false">I44+G45</f>
        <v>41208.17</v>
      </c>
    </row>
    <row r="46" customFormat="false" ht="15" hidden="false" customHeight="false" outlineLevel="0" collapsed="false">
      <c r="B46" s="53" t="n">
        <v>4265</v>
      </c>
      <c r="E46" s="71" t="n">
        <v>43221</v>
      </c>
      <c r="G46" s="68" t="n">
        <v>-120</v>
      </c>
      <c r="I46" s="61" t="n">
        <f aca="false">I45+G46</f>
        <v>41088.17</v>
      </c>
    </row>
    <row r="47" customFormat="false" ht="15" hidden="false" customHeight="false" outlineLevel="0" collapsed="false">
      <c r="B47" s="53" t="n">
        <v>4266</v>
      </c>
      <c r="E47" s="71" t="n">
        <v>43221</v>
      </c>
      <c r="G47" s="68" t="n">
        <v>-1400</v>
      </c>
      <c r="I47" s="61" t="n">
        <f aca="false">I46+G47</f>
        <v>39688.17</v>
      </c>
    </row>
    <row r="48" customFormat="false" ht="15" hidden="false" customHeight="false" outlineLevel="0" collapsed="false">
      <c r="B48" s="53" t="s">
        <v>33</v>
      </c>
      <c r="E48" s="71" t="n">
        <v>43230</v>
      </c>
      <c r="G48" s="61" t="n">
        <v>14926.8</v>
      </c>
      <c r="I48" s="61" t="n">
        <f aca="false">I47+G48</f>
        <v>54614.97</v>
      </c>
    </row>
    <row r="49" customFormat="false" ht="15" hidden="false" customHeight="false" outlineLevel="0" collapsed="false">
      <c r="B49" s="53" t="s">
        <v>247</v>
      </c>
      <c r="C49" s="53" t="s">
        <v>23</v>
      </c>
      <c r="E49" s="71" t="n">
        <v>43230</v>
      </c>
      <c r="G49" s="68" t="n">
        <v>-1734.54</v>
      </c>
      <c r="I49" s="61" t="n">
        <f aca="false">I48+G49</f>
        <v>52880.43</v>
      </c>
    </row>
    <row r="50" customFormat="false" ht="15" hidden="false" customHeight="false" outlineLevel="0" collapsed="false">
      <c r="B50" s="53" t="s">
        <v>247</v>
      </c>
      <c r="C50" s="53" t="s">
        <v>400</v>
      </c>
      <c r="E50" s="71" t="n">
        <v>43230</v>
      </c>
      <c r="G50" s="68" t="n">
        <v>-5769.75</v>
      </c>
      <c r="I50" s="61" t="n">
        <f aca="false">I49+G50</f>
        <v>47110.68</v>
      </c>
      <c r="J50" s="98" t="s">
        <v>270</v>
      </c>
      <c r="K50" s="61" t="n">
        <f aca="false">G50+G49</f>
        <v>-7504.29</v>
      </c>
    </row>
    <row r="51" customFormat="false" ht="15" hidden="false" customHeight="false" outlineLevel="0" collapsed="false">
      <c r="B51" s="53" t="n">
        <v>4267</v>
      </c>
      <c r="E51" s="71" t="n">
        <v>43235</v>
      </c>
      <c r="G51" s="68" t="n">
        <v>-1050</v>
      </c>
      <c r="I51" s="61" t="n">
        <f aca="false">I50+G51</f>
        <v>46060.68</v>
      </c>
    </row>
    <row r="52" customFormat="false" ht="15" hidden="false" customHeight="false" outlineLevel="0" collapsed="false">
      <c r="B52" s="53" t="n">
        <v>4268</v>
      </c>
      <c r="E52" s="71" t="n">
        <v>43235</v>
      </c>
      <c r="G52" s="68" t="n">
        <v>-102.81</v>
      </c>
      <c r="I52" s="61" t="n">
        <f aca="false">I51+G52</f>
        <v>45957.87</v>
      </c>
    </row>
    <row r="53" customFormat="false" ht="15" hidden="false" customHeight="false" outlineLevel="0" collapsed="false">
      <c r="B53" s="53" t="s">
        <v>33</v>
      </c>
      <c r="E53" s="71" t="n">
        <v>43241</v>
      </c>
      <c r="G53" s="61" t="n">
        <v>10800</v>
      </c>
      <c r="I53" s="61" t="n">
        <f aca="false">I52+G53</f>
        <v>56757.87</v>
      </c>
    </row>
    <row r="54" customFormat="false" ht="15" hidden="false" customHeight="false" outlineLevel="0" collapsed="false">
      <c r="B54" s="53" t="s">
        <v>247</v>
      </c>
      <c r="C54" s="53" t="s">
        <v>249</v>
      </c>
      <c r="E54" s="71" t="n">
        <v>43242</v>
      </c>
      <c r="G54" s="68" t="n">
        <v>-663.47</v>
      </c>
      <c r="I54" s="61" t="n">
        <f aca="false">I53+G54</f>
        <v>56094.4</v>
      </c>
    </row>
    <row r="55" customFormat="false" ht="15" hidden="false" customHeight="false" outlineLevel="0" collapsed="false">
      <c r="B55" s="53" t="s">
        <v>247</v>
      </c>
      <c r="C55" s="53" t="s">
        <v>23</v>
      </c>
      <c r="E55" s="71" t="n">
        <v>43243</v>
      </c>
      <c r="G55" s="68" t="n">
        <v>-1670.86</v>
      </c>
      <c r="I55" s="61" t="n">
        <f aca="false">I54+G55</f>
        <v>54423.54</v>
      </c>
    </row>
    <row r="56" customFormat="false" ht="15" hidden="false" customHeight="false" outlineLevel="0" collapsed="false">
      <c r="B56" s="53" t="s">
        <v>247</v>
      </c>
      <c r="C56" s="53" t="s">
        <v>400</v>
      </c>
      <c r="E56" s="71" t="n">
        <v>43244</v>
      </c>
      <c r="G56" s="68" t="n">
        <v>-5534.71</v>
      </c>
      <c r="I56" s="61" t="n">
        <f aca="false">I55+G56</f>
        <v>48888.83</v>
      </c>
    </row>
    <row r="57" customFormat="false" ht="15" hidden="false" customHeight="false" outlineLevel="0" collapsed="false">
      <c r="B57" s="53" t="n">
        <v>4269</v>
      </c>
      <c r="E57" s="71" t="n">
        <v>43245</v>
      </c>
      <c r="G57" s="68" t="n">
        <v>-1400</v>
      </c>
      <c r="I57" s="61" t="n">
        <f aca="false">I56+G57</f>
        <v>47488.83</v>
      </c>
      <c r="J57" s="98" t="s">
        <v>454</v>
      </c>
      <c r="K57" s="61" t="n">
        <f aca="false">G54+G55+G56</f>
        <v>-7869.04</v>
      </c>
      <c r="L57" s="106" t="s">
        <v>455</v>
      </c>
      <c r="M57" s="106"/>
      <c r="N57" s="53" t="n">
        <f aca="false">(K28+K42+K50+K57)/4</f>
        <v>-8157.3325</v>
      </c>
    </row>
    <row r="58" customFormat="false" ht="15" hidden="false" customHeight="false" outlineLevel="0" collapsed="false">
      <c r="B58" s="53" t="n">
        <v>4270</v>
      </c>
      <c r="E58" s="71" t="n">
        <v>43248</v>
      </c>
      <c r="G58" s="68" t="n">
        <v>-109.75</v>
      </c>
      <c r="I58" s="61" t="n">
        <f aca="false">I57+G58</f>
        <v>47379.08</v>
      </c>
    </row>
    <row r="59" customFormat="false" ht="15" hidden="false" customHeight="false" outlineLevel="0" collapsed="false">
      <c r="B59" s="53" t="n">
        <v>4271</v>
      </c>
      <c r="E59" s="71" t="n">
        <v>43248</v>
      </c>
      <c r="G59" s="68" t="n">
        <v>-1733.42</v>
      </c>
      <c r="I59" s="61" t="n">
        <f aca="false">I58+G59</f>
        <v>45645.66</v>
      </c>
    </row>
    <row r="60" customFormat="false" ht="15" hidden="false" customHeight="false" outlineLevel="0" collapsed="false">
      <c r="B60" s="53" t="n">
        <v>4272</v>
      </c>
      <c r="E60" s="71" t="n">
        <v>43248</v>
      </c>
      <c r="G60" s="68" t="n">
        <v>-122.06</v>
      </c>
      <c r="I60" s="61" t="n">
        <f aca="false">I59+G60</f>
        <v>45523.6</v>
      </c>
    </row>
    <row r="61" customFormat="false" ht="15" hidden="false" customHeight="false" outlineLevel="0" collapsed="false">
      <c r="B61" s="53" t="n">
        <v>4273</v>
      </c>
      <c r="E61" s="71" t="n">
        <v>43248</v>
      </c>
      <c r="G61" s="68" t="n">
        <v>-380</v>
      </c>
      <c r="I61" s="61" t="n">
        <f aca="false">I60+G61</f>
        <v>45143.6</v>
      </c>
    </row>
    <row r="62" customFormat="false" ht="15" hidden="false" customHeight="false" outlineLevel="0" collapsed="false">
      <c r="B62" s="53" t="n">
        <v>4274</v>
      </c>
      <c r="E62" s="71" t="n">
        <v>43248</v>
      </c>
      <c r="G62" s="68" t="n">
        <v>-500</v>
      </c>
      <c r="I62" s="61" t="n">
        <f aca="false">I61+G62</f>
        <v>44643.6</v>
      </c>
    </row>
    <row r="63" customFormat="false" ht="15" hidden="false" customHeight="false" outlineLevel="0" collapsed="false">
      <c r="B63" s="53" t="s">
        <v>33</v>
      </c>
      <c r="E63" s="71" t="n">
        <v>43249</v>
      </c>
      <c r="G63" s="61" t="n">
        <v>6565</v>
      </c>
      <c r="I63" s="61" t="n">
        <f aca="false">I62+G63</f>
        <v>51208.6</v>
      </c>
    </row>
    <row r="64" customFormat="false" ht="15" hidden="false" customHeight="false" outlineLevel="0" collapsed="false">
      <c r="B64" s="53" t="n">
        <v>4275</v>
      </c>
      <c r="E64" s="71" t="n">
        <v>43256</v>
      </c>
      <c r="G64" s="68" t="n">
        <v>-39</v>
      </c>
      <c r="I64" s="61" t="n">
        <f aca="false">I63+G64</f>
        <v>51169.6</v>
      </c>
    </row>
    <row r="65" customFormat="false" ht="15" hidden="false" customHeight="false" outlineLevel="0" collapsed="false">
      <c r="B65" s="53" t="s">
        <v>33</v>
      </c>
      <c r="E65" s="71" t="n">
        <v>43259</v>
      </c>
      <c r="G65" s="61" t="n">
        <v>8100</v>
      </c>
      <c r="I65" s="61" t="n">
        <f aca="false">I64+G65</f>
        <v>59269.6</v>
      </c>
    </row>
    <row r="66" customFormat="false" ht="15" hidden="false" customHeight="false" outlineLevel="0" collapsed="false">
      <c r="B66" s="53" t="s">
        <v>247</v>
      </c>
      <c r="C66" s="53" t="s">
        <v>23</v>
      </c>
      <c r="E66" s="71" t="n">
        <v>43262</v>
      </c>
      <c r="G66" s="68" t="n">
        <v>-1768.92</v>
      </c>
      <c r="I66" s="61" t="n">
        <f aca="false">I65+G66</f>
        <v>57500.68</v>
      </c>
    </row>
    <row r="67" customFormat="false" ht="15" hidden="false" customHeight="false" outlineLevel="0" collapsed="false">
      <c r="B67" s="53" t="s">
        <v>247</v>
      </c>
      <c r="C67" s="53" t="s">
        <v>400</v>
      </c>
      <c r="E67" s="71" t="n">
        <v>43262</v>
      </c>
      <c r="G67" s="68" t="n">
        <v>-5810.14</v>
      </c>
      <c r="I67" s="61" t="n">
        <f aca="false">I66+G67</f>
        <v>51690.54</v>
      </c>
      <c r="K67" s="61"/>
    </row>
    <row r="68" customFormat="false" ht="15" hidden="false" customHeight="false" outlineLevel="0" collapsed="false">
      <c r="B68" s="53" t="s">
        <v>247</v>
      </c>
      <c r="C68" s="53" t="s">
        <v>249</v>
      </c>
      <c r="E68" s="71" t="n">
        <v>43262</v>
      </c>
      <c r="G68" s="68" t="n">
        <v>-472.42</v>
      </c>
      <c r="I68" s="61" t="n">
        <f aca="false">I67+G68</f>
        <v>51218.12</v>
      </c>
    </row>
    <row r="69" customFormat="false" ht="15" hidden="false" customHeight="false" outlineLevel="0" collapsed="false">
      <c r="B69" s="53" t="n">
        <v>4276</v>
      </c>
      <c r="E69" s="71" t="n">
        <v>43262</v>
      </c>
      <c r="G69" s="68" t="n">
        <v>-700</v>
      </c>
      <c r="I69" s="61" t="n">
        <f aca="false">I68+G69</f>
        <v>50518.12</v>
      </c>
      <c r="J69" s="98" t="s">
        <v>454</v>
      </c>
      <c r="K69" s="61" t="n">
        <f aca="false">G66+G67+G68</f>
        <v>-8051.48</v>
      </c>
      <c r="L69" s="106" t="s">
        <v>455</v>
      </c>
      <c r="M69" s="106"/>
      <c r="N69" s="53" t="n">
        <f aca="false">(K28+K42+K50+K57+K69)/5</f>
        <v>-8136.162</v>
      </c>
    </row>
    <row r="70" customFormat="false" ht="15" hidden="false" customHeight="false" outlineLevel="0" collapsed="false">
      <c r="B70" s="53" t="n">
        <v>4277</v>
      </c>
      <c r="E70" s="71" t="n">
        <v>43262</v>
      </c>
      <c r="G70" s="68" t="n">
        <v>-41.8</v>
      </c>
      <c r="I70" s="61" t="n">
        <f aca="false">I69+G70</f>
        <v>50476.32</v>
      </c>
    </row>
    <row r="71" customFormat="false" ht="15" hidden="false" customHeight="false" outlineLevel="0" collapsed="false">
      <c r="B71" s="53" t="n">
        <v>4278</v>
      </c>
      <c r="E71" s="71" t="n">
        <v>43262</v>
      </c>
      <c r="G71" s="68" t="n">
        <v>-84.52</v>
      </c>
      <c r="I71" s="61" t="n">
        <f aca="false">I70+G71</f>
        <v>50391.8</v>
      </c>
    </row>
    <row r="72" customFormat="false" ht="15" hidden="false" customHeight="false" outlineLevel="0" collapsed="false">
      <c r="B72" s="53" t="n">
        <v>4279</v>
      </c>
      <c r="E72" s="71" t="n">
        <v>43262</v>
      </c>
      <c r="G72" s="68" t="n">
        <v>-1082</v>
      </c>
      <c r="I72" s="61" t="n">
        <f aca="false">I71+G72</f>
        <v>49309.8</v>
      </c>
    </row>
    <row r="73" customFormat="false" ht="15" hidden="false" customHeight="false" outlineLevel="0" collapsed="false">
      <c r="B73" s="53" t="s">
        <v>247</v>
      </c>
      <c r="C73" s="53" t="s">
        <v>23</v>
      </c>
      <c r="E73" s="71" t="n">
        <v>43272</v>
      </c>
      <c r="G73" s="68" t="n">
        <v>-1719.4</v>
      </c>
      <c r="I73" s="61" t="n">
        <f aca="false">I72+G73</f>
        <v>47590.4</v>
      </c>
    </row>
    <row r="74" customFormat="false" ht="15" hidden="false" customHeight="false" outlineLevel="0" collapsed="false">
      <c r="B74" s="53" t="s">
        <v>247</v>
      </c>
      <c r="C74" s="53" t="s">
        <v>400</v>
      </c>
      <c r="E74" s="71" t="n">
        <v>43272</v>
      </c>
      <c r="G74" s="68" t="n">
        <v>-5672.92</v>
      </c>
      <c r="I74" s="61" t="n">
        <f aca="false">I73+G74</f>
        <v>41917.48</v>
      </c>
      <c r="K74" s="61"/>
    </row>
    <row r="75" customFormat="false" ht="15" hidden="false" customHeight="false" outlineLevel="0" collapsed="false">
      <c r="B75" s="53" t="n">
        <v>4280</v>
      </c>
      <c r="E75" s="71" t="n">
        <v>43275</v>
      </c>
      <c r="G75" s="68" t="n">
        <v>-102.81</v>
      </c>
      <c r="I75" s="61" t="n">
        <f aca="false">I74+G75</f>
        <v>41814.67</v>
      </c>
      <c r="J75" s="98" t="s">
        <v>454</v>
      </c>
      <c r="K75" s="61" t="n">
        <f aca="false">G73+G74</f>
        <v>-7392.32</v>
      </c>
      <c r="L75" s="106" t="s">
        <v>455</v>
      </c>
      <c r="M75" s="106"/>
      <c r="N75" s="53" t="n">
        <f aca="false">(K28+K42+K50+K57+K69+K75)/6</f>
        <v>-8012.18833333333</v>
      </c>
    </row>
    <row r="76" customFormat="false" ht="15" hidden="false" customHeight="false" outlineLevel="0" collapsed="false">
      <c r="B76" s="53" t="n">
        <v>4281</v>
      </c>
      <c r="E76" s="71" t="n">
        <v>43275</v>
      </c>
      <c r="G76" s="68" t="n">
        <v>-969.32</v>
      </c>
      <c r="I76" s="61" t="n">
        <f aca="false">I75+G76</f>
        <v>40845.35</v>
      </c>
    </row>
    <row r="77" customFormat="false" ht="15" hidden="false" customHeight="false" outlineLevel="0" collapsed="false">
      <c r="B77" s="53" t="n">
        <v>4282</v>
      </c>
      <c r="E77" s="71" t="n">
        <v>43275</v>
      </c>
      <c r="G77" s="68" t="n">
        <v>-500</v>
      </c>
      <c r="I77" s="61" t="n">
        <f aca="false">I76+G77</f>
        <v>40345.35</v>
      </c>
    </row>
    <row r="78" customFormat="false" ht="15" hidden="false" customHeight="false" outlineLevel="0" collapsed="false">
      <c r="B78" s="53" t="s">
        <v>247</v>
      </c>
      <c r="C78" s="53" t="s">
        <v>360</v>
      </c>
      <c r="E78" s="71" t="n">
        <v>43277</v>
      </c>
      <c r="G78" s="68" t="n">
        <v>-319</v>
      </c>
      <c r="I78" s="61" t="n">
        <f aca="false">I77+G78</f>
        <v>40026.35</v>
      </c>
    </row>
    <row r="79" customFormat="false" ht="15" hidden="false" customHeight="false" outlineLevel="0" collapsed="false">
      <c r="B79" s="53" t="n">
        <v>4284</v>
      </c>
      <c r="E79" s="71" t="n">
        <v>43282</v>
      </c>
      <c r="G79" s="68" t="n">
        <v>-156.46</v>
      </c>
      <c r="I79" s="61" t="n">
        <f aca="false">I78+G79</f>
        <v>39869.89</v>
      </c>
    </row>
    <row r="80" customFormat="false" ht="15" hidden="false" customHeight="false" outlineLevel="0" collapsed="false">
      <c r="B80" s="53" t="n">
        <v>4285</v>
      </c>
      <c r="E80" s="71" t="n">
        <v>43282</v>
      </c>
      <c r="G80" s="68" t="n">
        <v>-109.75</v>
      </c>
      <c r="I80" s="61" t="n">
        <f aca="false">I79+G80</f>
        <v>39760.14</v>
      </c>
    </row>
    <row r="81" customFormat="false" ht="15" hidden="false" customHeight="false" outlineLevel="0" collapsed="false">
      <c r="B81" s="53" t="n">
        <v>4286</v>
      </c>
      <c r="E81" s="71" t="n">
        <v>43282</v>
      </c>
      <c r="G81" s="68" t="n">
        <v>-26.72</v>
      </c>
      <c r="I81" s="61" t="n">
        <f aca="false">I80+G81</f>
        <v>39733.42</v>
      </c>
    </row>
    <row r="82" customFormat="false" ht="15" hidden="false" customHeight="false" outlineLevel="0" collapsed="false">
      <c r="B82" s="53" t="n">
        <v>4287</v>
      </c>
      <c r="E82" s="71" t="n">
        <v>43282</v>
      </c>
      <c r="G82" s="68" t="n">
        <v>-300</v>
      </c>
      <c r="I82" s="61" t="n">
        <f aca="false">I81+G82</f>
        <v>39433.42</v>
      </c>
    </row>
    <row r="83" customFormat="false" ht="15" hidden="false" customHeight="false" outlineLevel="0" collapsed="false">
      <c r="B83" s="53" t="n">
        <v>4288</v>
      </c>
      <c r="E83" s="71" t="n">
        <v>43282</v>
      </c>
      <c r="G83" s="68" t="n">
        <v>-90.35</v>
      </c>
      <c r="I83" s="61" t="n">
        <f aca="false">I82+G83</f>
        <v>39343.07</v>
      </c>
    </row>
    <row r="84" customFormat="false" ht="15" hidden="false" customHeight="false" outlineLevel="0" collapsed="false">
      <c r="B84" s="53" t="s">
        <v>247</v>
      </c>
      <c r="C84" s="53" t="s">
        <v>23</v>
      </c>
      <c r="E84" s="71" t="n">
        <v>43284</v>
      </c>
      <c r="G84" s="68" t="n">
        <v>-1719.38</v>
      </c>
      <c r="I84" s="61" t="n">
        <f aca="false">I83+G84</f>
        <v>37623.69</v>
      </c>
    </row>
    <row r="85" customFormat="false" ht="15" hidden="false" customHeight="false" outlineLevel="0" collapsed="false">
      <c r="B85" s="53" t="s">
        <v>247</v>
      </c>
      <c r="C85" s="53" t="s">
        <v>400</v>
      </c>
      <c r="E85" s="71" t="n">
        <v>43286</v>
      </c>
      <c r="G85" s="68" t="n">
        <v>-5672.93</v>
      </c>
      <c r="I85" s="61" t="n">
        <f aca="false">I84+G85</f>
        <v>31950.76</v>
      </c>
      <c r="J85" s="98" t="s">
        <v>454</v>
      </c>
      <c r="K85" s="61" t="n">
        <f aca="false">G86+G85+G84</f>
        <v>-7865.33</v>
      </c>
      <c r="L85" s="106" t="s">
        <v>455</v>
      </c>
      <c r="M85" s="106"/>
      <c r="N85" s="53" t="n">
        <f aca="false">(K28+K42+K50+K57+K69+K75+K85)/7</f>
        <v>-7991.20857142857</v>
      </c>
    </row>
    <row r="86" customFormat="false" ht="15" hidden="false" customHeight="false" outlineLevel="0" collapsed="false">
      <c r="B86" s="53" t="s">
        <v>247</v>
      </c>
      <c r="C86" s="53" t="s">
        <v>249</v>
      </c>
      <c r="E86" s="71" t="n">
        <v>43286</v>
      </c>
      <c r="G86" s="68" t="n">
        <v>-473.02</v>
      </c>
      <c r="I86" s="61" t="n">
        <f aca="false">I85+G86</f>
        <v>31477.74</v>
      </c>
    </row>
    <row r="87" customFormat="false" ht="15" hidden="false" customHeight="false" outlineLevel="0" collapsed="false">
      <c r="B87" s="53" t="n">
        <v>4289</v>
      </c>
      <c r="E87" s="71" t="n">
        <v>43287</v>
      </c>
      <c r="G87" s="68" t="n">
        <v>-44.58</v>
      </c>
      <c r="I87" s="61" t="n">
        <f aca="false">I86+G87</f>
        <v>31433.16</v>
      </c>
    </row>
    <row r="88" customFormat="false" ht="15" hidden="false" customHeight="false" outlineLevel="0" collapsed="false">
      <c r="B88" s="53" t="n">
        <v>4290</v>
      </c>
      <c r="E88" s="71" t="n">
        <v>43287</v>
      </c>
      <c r="G88" s="68" t="n">
        <v>-48.58</v>
      </c>
      <c r="I88" s="61" t="n">
        <f aca="false">I87+G88</f>
        <v>31384.58</v>
      </c>
    </row>
    <row r="89" customFormat="false" ht="15" hidden="false" customHeight="false" outlineLevel="0" collapsed="false">
      <c r="B89" s="53" t="n">
        <v>4291</v>
      </c>
      <c r="E89" s="71" t="n">
        <v>43289</v>
      </c>
      <c r="G89" s="68" t="n">
        <v>-1597</v>
      </c>
      <c r="I89" s="61" t="n">
        <f aca="false">I88+G89</f>
        <v>29787.58</v>
      </c>
    </row>
    <row r="90" customFormat="false" ht="15" hidden="false" customHeight="false" outlineLevel="0" collapsed="false">
      <c r="B90" s="53" t="s">
        <v>33</v>
      </c>
      <c r="E90" s="71" t="n">
        <v>43290</v>
      </c>
      <c r="G90" s="61" t="n">
        <v>8800</v>
      </c>
      <c r="I90" s="61" t="n">
        <f aca="false">I89+G90</f>
        <v>38587.58</v>
      </c>
    </row>
    <row r="91" customFormat="false" ht="15" hidden="false" customHeight="false" outlineLevel="0" collapsed="false">
      <c r="B91" s="53" t="s">
        <v>33</v>
      </c>
      <c r="E91" s="71" t="n">
        <v>43297</v>
      </c>
      <c r="G91" s="61" t="n">
        <v>1000</v>
      </c>
      <c r="I91" s="61" t="n">
        <f aca="false">I90+G91</f>
        <v>39587.58</v>
      </c>
    </row>
    <row r="92" customFormat="false" ht="15" hidden="false" customHeight="false" outlineLevel="0" collapsed="false">
      <c r="B92" s="53" t="s">
        <v>247</v>
      </c>
      <c r="C92" s="53" t="s">
        <v>23</v>
      </c>
      <c r="E92" s="71" t="n">
        <v>43299</v>
      </c>
      <c r="G92" s="68" t="n">
        <v>-2189.04</v>
      </c>
      <c r="I92" s="61" t="n">
        <f aca="false">I91+G92</f>
        <v>37398.54</v>
      </c>
      <c r="K92" s="61"/>
    </row>
    <row r="93" customFormat="false" ht="15" hidden="false" customHeight="false" outlineLevel="0" collapsed="false">
      <c r="B93" s="53" t="s">
        <v>247</v>
      </c>
      <c r="C93" s="53" t="s">
        <v>23</v>
      </c>
      <c r="E93" s="71" t="n">
        <v>43299</v>
      </c>
      <c r="G93" s="68" t="n">
        <v>-2177.92</v>
      </c>
      <c r="I93" s="61" t="n">
        <f aca="false">I92+G93</f>
        <v>35220.62</v>
      </c>
    </row>
    <row r="94" customFormat="false" ht="15" hidden="false" customHeight="false" outlineLevel="0" collapsed="false">
      <c r="B94" s="53" t="s">
        <v>247</v>
      </c>
      <c r="C94" s="53" t="s">
        <v>23</v>
      </c>
      <c r="E94" s="71" t="n">
        <v>43299</v>
      </c>
      <c r="G94" s="68" t="n">
        <v>-1687.04</v>
      </c>
      <c r="I94" s="61" t="n">
        <f aca="false">I93+G94</f>
        <v>33533.58</v>
      </c>
    </row>
    <row r="95" customFormat="false" ht="15" hidden="false" customHeight="false" outlineLevel="0" collapsed="false">
      <c r="B95" s="53" t="s">
        <v>247</v>
      </c>
      <c r="C95" s="53" t="s">
        <v>400</v>
      </c>
      <c r="E95" s="71" t="n">
        <v>43299</v>
      </c>
      <c r="G95" s="68" t="n">
        <v>-5580.78</v>
      </c>
      <c r="I95" s="61" t="n">
        <f aca="false">I94+G95</f>
        <v>27952.8</v>
      </c>
      <c r="J95" s="98" t="s">
        <v>454</v>
      </c>
      <c r="K95" s="61" t="n">
        <f aca="false">G95+G96+G93</f>
        <v>-8243.98</v>
      </c>
      <c r="L95" s="98" t="s">
        <v>456</v>
      </c>
      <c r="M95" s="53" t="n">
        <f aca="false">(K28+K42+K50+K57+K69+K75+K85+K95)/8</f>
        <v>-8022.805</v>
      </c>
    </row>
    <row r="96" customFormat="false" ht="15" hidden="false" customHeight="false" outlineLevel="0" collapsed="false">
      <c r="B96" s="53" t="s">
        <v>247</v>
      </c>
      <c r="C96" s="53" t="s">
        <v>249</v>
      </c>
      <c r="E96" s="71" t="n">
        <v>43299</v>
      </c>
      <c r="G96" s="68" t="n">
        <v>-485.28</v>
      </c>
      <c r="I96" s="61" t="n">
        <f aca="false">I95+G96</f>
        <v>27467.52</v>
      </c>
    </row>
    <row r="97" customFormat="false" ht="15" hidden="false" customHeight="false" outlineLevel="0" collapsed="false">
      <c r="B97" s="53" t="n">
        <v>4292</v>
      </c>
      <c r="E97" s="71" t="n">
        <v>43305</v>
      </c>
      <c r="G97" s="68" t="n">
        <v>-108.7</v>
      </c>
      <c r="I97" s="61" t="n">
        <f aca="false">I96+G97</f>
        <v>27358.82</v>
      </c>
    </row>
    <row r="98" customFormat="false" ht="15" hidden="false" customHeight="false" outlineLevel="0" collapsed="false">
      <c r="B98" s="53" t="n">
        <v>4293</v>
      </c>
      <c r="E98" s="71" t="n">
        <v>43305</v>
      </c>
      <c r="G98" s="68" t="n">
        <v>-2477.54</v>
      </c>
      <c r="I98" s="61" t="n">
        <f aca="false">I97+G98</f>
        <v>24881.28</v>
      </c>
    </row>
    <row r="99" customFormat="false" ht="15" hidden="false" customHeight="false" outlineLevel="0" collapsed="false">
      <c r="B99" s="53" t="n">
        <v>4294</v>
      </c>
      <c r="E99" s="71" t="n">
        <v>43305</v>
      </c>
      <c r="G99" s="68" t="n">
        <v>-500</v>
      </c>
      <c r="I99" s="61" t="n">
        <f aca="false">I98+G99</f>
        <v>24381.28</v>
      </c>
    </row>
    <row r="100" customFormat="false" ht="15" hidden="false" customHeight="false" outlineLevel="0" collapsed="false">
      <c r="B100" s="53" t="s">
        <v>247</v>
      </c>
      <c r="C100" s="53" t="s">
        <v>249</v>
      </c>
      <c r="E100" s="71" t="n">
        <v>43306</v>
      </c>
      <c r="G100" s="68" t="n">
        <v>-69.01</v>
      </c>
      <c r="I100" s="61" t="n">
        <f aca="false">I99+G100</f>
        <v>24312.27</v>
      </c>
    </row>
    <row r="101" customFormat="false" ht="15" hidden="false" customHeight="false" outlineLevel="0" collapsed="false">
      <c r="B101" s="53" t="s">
        <v>247</v>
      </c>
      <c r="C101" s="53" t="s">
        <v>23</v>
      </c>
      <c r="E101" s="71" t="n">
        <v>43306</v>
      </c>
      <c r="G101" s="68" t="n">
        <v>-1913.53</v>
      </c>
      <c r="I101" s="61" t="n">
        <f aca="false">I100+G101</f>
        <v>22398.74</v>
      </c>
      <c r="K101" s="61"/>
    </row>
    <row r="102" customFormat="false" ht="15" hidden="false" customHeight="false" outlineLevel="0" collapsed="false">
      <c r="B102" s="53" t="s">
        <v>247</v>
      </c>
      <c r="C102" s="53" t="s">
        <v>360</v>
      </c>
      <c r="E102" s="71" t="n">
        <v>43307</v>
      </c>
      <c r="G102" s="68" t="n">
        <v>-319</v>
      </c>
      <c r="I102" s="61" t="n">
        <f aca="false">I101+G102</f>
        <v>22079.74</v>
      </c>
      <c r="K102" s="61"/>
    </row>
    <row r="103" customFormat="false" ht="15" hidden="false" customHeight="false" outlineLevel="0" collapsed="false">
      <c r="B103" s="53" t="n">
        <v>4295</v>
      </c>
      <c r="E103" s="71" t="n">
        <v>43314</v>
      </c>
      <c r="G103" s="68" t="n">
        <v>-232.7</v>
      </c>
      <c r="I103" s="61" t="n">
        <f aca="false">I102+G103</f>
        <v>21847.04</v>
      </c>
    </row>
    <row r="104" customFormat="false" ht="15" hidden="false" customHeight="false" outlineLevel="0" collapsed="false">
      <c r="B104" s="53" t="s">
        <v>247</v>
      </c>
      <c r="C104" s="53" t="s">
        <v>400</v>
      </c>
      <c r="E104" s="71" t="n">
        <v>43314</v>
      </c>
      <c r="G104" s="68" t="n">
        <v>-5555.02</v>
      </c>
      <c r="I104" s="61" t="n">
        <f aca="false">I103+G104</f>
        <v>16292.02</v>
      </c>
      <c r="J104" s="98" t="s">
        <v>454</v>
      </c>
      <c r="K104" s="61" t="n">
        <f aca="false">G104+G102+G101+G100</f>
        <v>-7856.56</v>
      </c>
      <c r="L104" s="98" t="s">
        <v>456</v>
      </c>
      <c r="M104" s="53" t="n">
        <f aca="false">(K28+K42+K50+K57+K69+K75+K85+K104+K95)/9</f>
        <v>-8004.33333333333</v>
      </c>
    </row>
    <row r="105" customFormat="false" ht="15" hidden="false" customHeight="false" outlineLevel="0" collapsed="false">
      <c r="B105" s="53" t="s">
        <v>33</v>
      </c>
      <c r="E105" s="71" t="n">
        <v>43314</v>
      </c>
      <c r="G105" s="61" t="n">
        <v>2550</v>
      </c>
      <c r="I105" s="61" t="n">
        <f aca="false">I104+G105</f>
        <v>18842.02</v>
      </c>
      <c r="K105" s="61"/>
    </row>
    <row r="106" customFormat="false" ht="15" hidden="false" customHeight="false" outlineLevel="0" collapsed="false">
      <c r="B106" s="53" t="n">
        <v>4296</v>
      </c>
      <c r="E106" s="71" t="n">
        <v>43325</v>
      </c>
      <c r="G106" s="68" t="n">
        <v>-42.21</v>
      </c>
      <c r="I106" s="61" t="n">
        <f aca="false">I105+G106</f>
        <v>18799.81</v>
      </c>
    </row>
    <row r="107" customFormat="false" ht="15" hidden="false" customHeight="false" outlineLevel="0" collapsed="false">
      <c r="B107" s="53" t="n">
        <v>4297</v>
      </c>
      <c r="E107" s="71" t="n">
        <v>43325</v>
      </c>
      <c r="G107" s="68" t="n">
        <v>-54.52</v>
      </c>
      <c r="I107" s="61" t="n">
        <f aca="false">I106+G107</f>
        <v>18745.29</v>
      </c>
    </row>
    <row r="108" customFormat="false" ht="15" hidden="false" customHeight="false" outlineLevel="0" collapsed="false">
      <c r="B108" s="53" t="n">
        <v>4298</v>
      </c>
      <c r="E108" s="71" t="n">
        <v>43325</v>
      </c>
      <c r="G108" s="68" t="n">
        <v>-700</v>
      </c>
      <c r="I108" s="61" t="n">
        <f aca="false">I107+G108</f>
        <v>18045.29</v>
      </c>
    </row>
    <row r="109" customFormat="false" ht="15" hidden="false" customHeight="false" outlineLevel="0" collapsed="false">
      <c r="B109" s="53" t="s">
        <v>247</v>
      </c>
      <c r="C109" s="53" t="s">
        <v>400</v>
      </c>
      <c r="E109" s="71" t="n">
        <v>43329</v>
      </c>
      <c r="G109" s="68" t="n">
        <v>-5686.16</v>
      </c>
      <c r="I109" s="61" t="n">
        <f aca="false">I108+G109</f>
        <v>12359.13</v>
      </c>
      <c r="K109" s="61"/>
      <c r="L109" s="61"/>
    </row>
    <row r="110" customFormat="false" ht="15" hidden="false" customHeight="false" outlineLevel="0" collapsed="false">
      <c r="B110" s="53" t="s">
        <v>33</v>
      </c>
      <c r="E110" s="71" t="n">
        <v>43335</v>
      </c>
      <c r="G110" s="61" t="n">
        <v>8155.74</v>
      </c>
      <c r="I110" s="61" t="n">
        <f aca="false">I109+G110</f>
        <v>20514.87</v>
      </c>
    </row>
    <row r="111" customFormat="false" ht="15" hidden="false" customHeight="false" outlineLevel="0" collapsed="false">
      <c r="B111" s="53" t="s">
        <v>33</v>
      </c>
      <c r="E111" s="71" t="n">
        <v>43335</v>
      </c>
      <c r="G111" s="61" t="n">
        <v>500</v>
      </c>
      <c r="I111" s="61" t="n">
        <f aca="false">I110+G111</f>
        <v>21014.87</v>
      </c>
    </row>
    <row r="112" customFormat="false" ht="15" hidden="false" customHeight="false" outlineLevel="0" collapsed="false">
      <c r="B112" s="53" t="n">
        <v>4299</v>
      </c>
      <c r="E112" s="71" t="n">
        <v>43335</v>
      </c>
      <c r="G112" s="68" t="n">
        <v>-108.7</v>
      </c>
      <c r="I112" s="61" t="n">
        <f aca="false">I111+G112</f>
        <v>20906.17</v>
      </c>
    </row>
    <row r="113" customFormat="false" ht="15" hidden="false" customHeight="false" outlineLevel="0" collapsed="false">
      <c r="B113" s="53" t="n">
        <v>4300</v>
      </c>
      <c r="E113" s="71" t="n">
        <v>43335</v>
      </c>
      <c r="G113" s="68" t="n">
        <v>-1700.13</v>
      </c>
      <c r="I113" s="61" t="n">
        <f aca="false">I112+G113</f>
        <v>19206.04</v>
      </c>
    </row>
    <row r="114" customFormat="false" ht="15" hidden="false" customHeight="false" outlineLevel="0" collapsed="false">
      <c r="B114" s="53" t="s">
        <v>247</v>
      </c>
      <c r="C114" s="53" t="s">
        <v>249</v>
      </c>
      <c r="E114" s="71" t="n">
        <v>43340</v>
      </c>
      <c r="G114" s="68" t="n">
        <v>-473.58</v>
      </c>
      <c r="I114" s="61" t="n">
        <f aca="false">I113+G114</f>
        <v>18732.46</v>
      </c>
    </row>
    <row r="115" customFormat="false" ht="15" hidden="false" customHeight="false" outlineLevel="0" collapsed="false">
      <c r="B115" s="53" t="s">
        <v>247</v>
      </c>
      <c r="C115" s="53" t="s">
        <v>360</v>
      </c>
      <c r="E115" s="71" t="n">
        <v>43340</v>
      </c>
      <c r="G115" s="68" t="n">
        <v>-319</v>
      </c>
      <c r="I115" s="61" t="n">
        <f aca="false">I114+G115</f>
        <v>18413.46</v>
      </c>
    </row>
    <row r="116" customFormat="false" ht="15" hidden="false" customHeight="false" outlineLevel="0" collapsed="false">
      <c r="B116" s="53" t="s">
        <v>33</v>
      </c>
      <c r="C116" s="53" t="s">
        <v>457</v>
      </c>
      <c r="E116" s="71" t="n">
        <v>43340</v>
      </c>
      <c r="G116" s="61" t="n">
        <v>10000</v>
      </c>
      <c r="I116" s="61" t="n">
        <f aca="false">I115+G116</f>
        <v>28413.46</v>
      </c>
    </row>
    <row r="117" customFormat="false" ht="15" hidden="false" customHeight="false" outlineLevel="0" collapsed="false">
      <c r="B117" s="53" t="n">
        <v>4301</v>
      </c>
      <c r="E117" s="71" t="n">
        <v>43340</v>
      </c>
      <c r="G117" s="68" t="n">
        <v>-100</v>
      </c>
      <c r="I117" s="61" t="n">
        <f aca="false">I116+G117</f>
        <v>28313.46</v>
      </c>
    </row>
    <row r="118" customFormat="false" ht="15" hidden="false" customHeight="false" outlineLevel="0" collapsed="false">
      <c r="B118" s="53" t="n">
        <v>4302</v>
      </c>
      <c r="E118" s="71" t="n">
        <v>43340</v>
      </c>
      <c r="G118" s="68" t="n">
        <v>-23302</v>
      </c>
      <c r="I118" s="61" t="n">
        <f aca="false">I117+G118</f>
        <v>5011.46000000001</v>
      </c>
    </row>
    <row r="119" customFormat="false" ht="15" hidden="false" customHeight="false" outlineLevel="0" collapsed="false">
      <c r="B119" s="53" t="s">
        <v>33</v>
      </c>
      <c r="E119" s="71" t="n">
        <v>43340</v>
      </c>
      <c r="G119" s="61" t="n">
        <v>400</v>
      </c>
      <c r="I119" s="61" t="n">
        <f aca="false">I118+G119</f>
        <v>5411.46000000001</v>
      </c>
    </row>
    <row r="120" customFormat="false" ht="15" hidden="false" customHeight="false" outlineLevel="0" collapsed="false">
      <c r="B120" s="53" t="s">
        <v>247</v>
      </c>
      <c r="C120" s="53" t="s">
        <v>400</v>
      </c>
      <c r="E120" s="71" t="n">
        <v>43343</v>
      </c>
      <c r="G120" s="68" t="n">
        <v>-5625.5</v>
      </c>
      <c r="I120" s="61" t="n">
        <f aca="false">I119+G120</f>
        <v>-214.039999999986</v>
      </c>
    </row>
    <row r="121" customFormat="false" ht="15" hidden="false" customHeight="false" outlineLevel="0" collapsed="false">
      <c r="B121" s="53" t="s">
        <v>33</v>
      </c>
      <c r="C121" s="53" t="s">
        <v>457</v>
      </c>
      <c r="E121" s="71" t="n">
        <v>43343</v>
      </c>
      <c r="G121" s="61" t="n">
        <v>3000</v>
      </c>
      <c r="I121" s="61" t="n">
        <f aca="false">I120+G121</f>
        <v>2785.96000000001</v>
      </c>
    </row>
    <row r="122" customFormat="false" ht="15" hidden="false" customHeight="false" outlineLevel="0" collapsed="false">
      <c r="B122" s="53" t="s">
        <v>247</v>
      </c>
      <c r="C122" s="53" t="s">
        <v>23</v>
      </c>
      <c r="E122" s="71" t="n">
        <v>43347</v>
      </c>
      <c r="G122" s="68" t="n">
        <v>-883.54</v>
      </c>
      <c r="I122" s="61" t="n">
        <f aca="false">I121+G122</f>
        <v>1902.42000000001</v>
      </c>
      <c r="J122" s="98" t="s">
        <v>454</v>
      </c>
      <c r="K122" s="61" t="n">
        <f aca="false">G122+G120+G114+G115</f>
        <v>-7301.62</v>
      </c>
      <c r="L122" s="98" t="s">
        <v>456</v>
      </c>
      <c r="M122" s="53" t="n">
        <f aca="false">(K28+K42+K50+K57+K69+K75+K85+K104+K95+K122)/10</f>
        <v>-7934.062</v>
      </c>
    </row>
    <row r="123" customFormat="false" ht="15" hidden="false" customHeight="false" outlineLevel="0" collapsed="false">
      <c r="B123" s="53" t="s">
        <v>33</v>
      </c>
      <c r="E123" s="71" t="n">
        <v>43350</v>
      </c>
      <c r="G123" s="61" t="n">
        <v>10008.72</v>
      </c>
      <c r="I123" s="61" t="n">
        <f aca="false">I122+G123</f>
        <v>11911.14</v>
      </c>
    </row>
    <row r="124" customFormat="false" ht="15" hidden="false" customHeight="false" outlineLevel="0" collapsed="false">
      <c r="B124" s="53" t="s">
        <v>33</v>
      </c>
      <c r="E124" s="71" t="n">
        <v>43353</v>
      </c>
      <c r="G124" s="61" t="n">
        <v>10259.35</v>
      </c>
      <c r="I124" s="61" t="n">
        <f aca="false">I123+G124</f>
        <v>22170.49</v>
      </c>
      <c r="K124" s="61"/>
    </row>
    <row r="125" customFormat="false" ht="15" hidden="false" customHeight="false" outlineLevel="0" collapsed="false">
      <c r="B125" s="53" t="s">
        <v>458</v>
      </c>
      <c r="C125" s="53" t="s">
        <v>459</v>
      </c>
      <c r="E125" s="71" t="n">
        <v>43353</v>
      </c>
      <c r="G125" s="68" t="n">
        <v>-10000</v>
      </c>
      <c r="I125" s="61" t="n">
        <f aca="false">I124+G125</f>
        <v>12170.49</v>
      </c>
    </row>
    <row r="126" customFormat="false" ht="15" hidden="false" customHeight="false" outlineLevel="0" collapsed="false">
      <c r="B126" s="53" t="n">
        <v>4303</v>
      </c>
      <c r="E126" s="71" t="n">
        <v>43353</v>
      </c>
      <c r="G126" s="68" t="n">
        <v>-500</v>
      </c>
      <c r="I126" s="61" t="n">
        <f aca="false">I125+G126</f>
        <v>11670.49</v>
      </c>
    </row>
    <row r="127" customFormat="false" ht="15" hidden="false" customHeight="false" outlineLevel="0" collapsed="false">
      <c r="B127" s="53" t="n">
        <v>4304</v>
      </c>
      <c r="E127" s="71" t="n">
        <v>43353</v>
      </c>
      <c r="G127" s="68" t="n">
        <v>-250.5</v>
      </c>
      <c r="I127" s="61" t="n">
        <f aca="false">I126+G127</f>
        <v>11419.99</v>
      </c>
    </row>
    <row r="128" customFormat="false" ht="15" hidden="false" customHeight="false" outlineLevel="0" collapsed="false">
      <c r="B128" s="53" t="n">
        <v>4305</v>
      </c>
      <c r="E128" s="71" t="n">
        <v>43353</v>
      </c>
      <c r="G128" s="68" t="n">
        <v>-32.24</v>
      </c>
      <c r="I128" s="61" t="n">
        <f aca="false">I127+G128</f>
        <v>11387.75</v>
      </c>
    </row>
    <row r="129" customFormat="false" ht="15" hidden="false" customHeight="false" outlineLevel="0" collapsed="false">
      <c r="B129" s="53" t="n">
        <v>4306</v>
      </c>
      <c r="E129" s="71" t="n">
        <v>43353</v>
      </c>
      <c r="G129" s="68" t="n">
        <v>-42.21</v>
      </c>
      <c r="I129" s="61" t="n">
        <f aca="false">I128+G129</f>
        <v>11345.54</v>
      </c>
    </row>
    <row r="130" customFormat="false" ht="15" hidden="false" customHeight="false" outlineLevel="0" collapsed="false">
      <c r="B130" s="53" t="s">
        <v>247</v>
      </c>
      <c r="C130" s="53" t="s">
        <v>400</v>
      </c>
      <c r="E130" s="71" t="n">
        <v>43356</v>
      </c>
      <c r="G130" s="68" t="n">
        <v>-5499.54</v>
      </c>
      <c r="I130" s="61" t="n">
        <f aca="false">I129+G130</f>
        <v>5846.00000000001</v>
      </c>
      <c r="K130" s="61"/>
    </row>
    <row r="131" customFormat="false" ht="15" hidden="false" customHeight="false" outlineLevel="0" collapsed="false">
      <c r="B131" s="53" t="s">
        <v>247</v>
      </c>
      <c r="C131" s="53" t="s">
        <v>23</v>
      </c>
      <c r="E131" s="71" t="n">
        <v>43357</v>
      </c>
      <c r="G131" s="68" t="n">
        <v>-1670.3</v>
      </c>
      <c r="I131" s="61" t="n">
        <f aca="false">I130+G131</f>
        <v>4175.70000000001</v>
      </c>
      <c r="K131" s="61"/>
    </row>
    <row r="132" customFormat="false" ht="15" hidden="false" customHeight="false" outlineLevel="0" collapsed="false">
      <c r="B132" s="53" t="s">
        <v>33</v>
      </c>
      <c r="E132" s="71" t="n">
        <v>43357</v>
      </c>
      <c r="G132" s="61" t="n">
        <v>15000</v>
      </c>
      <c r="I132" s="61" t="n">
        <f aca="false">I131+G132</f>
        <v>19175.7</v>
      </c>
    </row>
    <row r="133" customFormat="false" ht="15" hidden="false" customHeight="false" outlineLevel="0" collapsed="false">
      <c r="B133" s="53" t="s">
        <v>458</v>
      </c>
      <c r="C133" s="53" t="s">
        <v>459</v>
      </c>
      <c r="E133" s="71" t="n">
        <v>43361</v>
      </c>
      <c r="G133" s="68" t="n">
        <v>-3000</v>
      </c>
      <c r="I133" s="61" t="n">
        <f aca="false">I132+G133</f>
        <v>16175.7</v>
      </c>
    </row>
    <row r="134" customFormat="false" ht="15" hidden="false" customHeight="false" outlineLevel="0" collapsed="false">
      <c r="B134" s="53" t="n">
        <v>4307</v>
      </c>
      <c r="E134" s="71" t="n">
        <v>43364</v>
      </c>
      <c r="G134" s="68" t="n">
        <v>-936.15</v>
      </c>
      <c r="I134" s="61" t="n">
        <f aca="false">I133+G134</f>
        <v>15239.55</v>
      </c>
    </row>
    <row r="135" customFormat="false" ht="15" hidden="false" customHeight="false" outlineLevel="0" collapsed="false">
      <c r="B135" s="53" t="n">
        <v>4308</v>
      </c>
      <c r="E135" s="71" t="n">
        <v>43364</v>
      </c>
      <c r="G135" s="68" t="n">
        <v>-280</v>
      </c>
      <c r="I135" s="61" t="n">
        <f aca="false">I134+G135</f>
        <v>14959.55</v>
      </c>
    </row>
    <row r="136" customFormat="false" ht="15" hidden="false" customHeight="false" outlineLevel="0" collapsed="false">
      <c r="B136" s="53" t="n">
        <v>4309</v>
      </c>
      <c r="E136" s="71" t="n">
        <v>43364</v>
      </c>
      <c r="G136" s="68" t="n">
        <v>-102.34</v>
      </c>
      <c r="I136" s="61" t="n">
        <f aca="false">I135+G136</f>
        <v>14857.21</v>
      </c>
    </row>
    <row r="137" customFormat="false" ht="15" hidden="false" customHeight="false" outlineLevel="0" collapsed="false">
      <c r="B137" s="53" t="s">
        <v>33</v>
      </c>
      <c r="E137" s="71" t="n">
        <v>43368</v>
      </c>
      <c r="G137" s="61" t="n">
        <v>2500</v>
      </c>
      <c r="I137" s="61" t="n">
        <f aca="false">I136+G137</f>
        <v>17357.21</v>
      </c>
    </row>
    <row r="138" customFormat="false" ht="15" hidden="false" customHeight="false" outlineLevel="0" collapsed="false">
      <c r="B138" s="53" t="n">
        <v>4310</v>
      </c>
      <c r="E138" s="71" t="n">
        <v>43371</v>
      </c>
      <c r="G138" s="68" t="n">
        <v>-952.25</v>
      </c>
      <c r="I138" s="61" t="n">
        <f aca="false">I137+G138</f>
        <v>16404.96</v>
      </c>
    </row>
    <row r="139" customFormat="false" ht="15" hidden="false" customHeight="false" outlineLevel="0" collapsed="false">
      <c r="B139" s="53" t="s">
        <v>247</v>
      </c>
      <c r="C139" s="53" t="s">
        <v>360</v>
      </c>
      <c r="E139" s="71" t="n">
        <v>43369</v>
      </c>
      <c r="G139" s="68" t="n">
        <v>-319</v>
      </c>
      <c r="I139" s="61" t="n">
        <f aca="false">I138+G139</f>
        <v>16085.96</v>
      </c>
    </row>
    <row r="140" customFormat="false" ht="15" hidden="false" customHeight="false" outlineLevel="0" collapsed="false">
      <c r="B140" s="53" t="s">
        <v>247</v>
      </c>
      <c r="C140" s="53" t="s">
        <v>400</v>
      </c>
      <c r="E140" s="71" t="n">
        <v>43371</v>
      </c>
      <c r="G140" s="68" t="n">
        <v>-4665.87</v>
      </c>
      <c r="I140" s="61" t="n">
        <f aca="false">I139+G140</f>
        <v>11420.09</v>
      </c>
      <c r="J140" s="98" t="s">
        <v>454</v>
      </c>
      <c r="K140" s="61" t="n">
        <f aca="false">G140+G141+G142</f>
        <v>-7099.8</v>
      </c>
      <c r="L140" s="98" t="s">
        <v>456</v>
      </c>
      <c r="M140" s="53" t="n">
        <f aca="false">(K28+K42+K50+K57+K69+K75+K85+K104+K95+K122+K140)/11</f>
        <v>-7858.22</v>
      </c>
    </row>
    <row r="141" customFormat="false" ht="15" hidden="false" customHeight="false" outlineLevel="0" collapsed="false">
      <c r="B141" s="53" t="s">
        <v>247</v>
      </c>
      <c r="C141" s="53" t="s">
        <v>23</v>
      </c>
      <c r="E141" s="71" t="n">
        <v>43374</v>
      </c>
      <c r="G141" s="68" t="n">
        <v>-1713.36</v>
      </c>
      <c r="I141" s="61" t="n">
        <f aca="false">I140+G141</f>
        <v>9706.73000000001</v>
      </c>
    </row>
    <row r="142" customFormat="false" ht="15" hidden="false" customHeight="false" outlineLevel="0" collapsed="false">
      <c r="B142" s="53" t="s">
        <v>247</v>
      </c>
      <c r="C142" s="53" t="s">
        <v>249</v>
      </c>
      <c r="E142" s="71" t="n">
        <v>43375</v>
      </c>
      <c r="G142" s="68" t="n">
        <v>-720.57</v>
      </c>
      <c r="I142" s="61" t="n">
        <f aca="false">I141+G142</f>
        <v>8986.16000000001</v>
      </c>
    </row>
    <row r="143" customFormat="false" ht="15" hidden="false" customHeight="false" outlineLevel="0" collapsed="false">
      <c r="B143" s="53" t="n">
        <v>4311</v>
      </c>
      <c r="E143" s="71" t="n">
        <v>43373</v>
      </c>
      <c r="G143" s="68" t="n">
        <v>-1462.6</v>
      </c>
      <c r="I143" s="61" t="n">
        <f aca="false">I142+G143</f>
        <v>7523.56000000001</v>
      </c>
    </row>
    <row r="144" customFormat="false" ht="15" hidden="false" customHeight="false" outlineLevel="0" collapsed="false">
      <c r="B144" s="53" t="n">
        <v>4312</v>
      </c>
      <c r="E144" s="71" t="n">
        <v>43373</v>
      </c>
      <c r="G144" s="68" t="n">
        <v>-500</v>
      </c>
      <c r="I144" s="61" t="n">
        <f aca="false">I143+G144</f>
        <v>7023.56000000001</v>
      </c>
    </row>
    <row r="145" customFormat="false" ht="15" hidden="false" customHeight="false" outlineLevel="0" collapsed="false">
      <c r="B145" s="53" t="n">
        <v>4313</v>
      </c>
      <c r="E145" s="71" t="n">
        <v>43373</v>
      </c>
      <c r="G145" s="68" t="n">
        <v>-234.47</v>
      </c>
      <c r="I145" s="61" t="n">
        <f aca="false">I144+G145</f>
        <v>6789.09000000001</v>
      </c>
    </row>
    <row r="146" customFormat="false" ht="15" hidden="false" customHeight="false" outlineLevel="0" collapsed="false">
      <c r="B146" s="53" t="n">
        <v>4314</v>
      </c>
      <c r="E146" s="71" t="n">
        <v>43373</v>
      </c>
      <c r="G146" s="68" t="n">
        <v>-39.81</v>
      </c>
      <c r="I146" s="61" t="n">
        <f aca="false">I145+G146</f>
        <v>6749.28000000001</v>
      </c>
    </row>
    <row r="147" customFormat="false" ht="15" hidden="false" customHeight="false" outlineLevel="0" collapsed="false">
      <c r="B147" s="53" t="n">
        <v>4315</v>
      </c>
      <c r="E147" s="71" t="n">
        <v>43373</v>
      </c>
      <c r="G147" s="68" t="n">
        <v>-108.7</v>
      </c>
      <c r="I147" s="61" t="n">
        <f aca="false">I146+G147</f>
        <v>6640.58000000001</v>
      </c>
    </row>
    <row r="148" customFormat="false" ht="15" hidden="false" customHeight="false" outlineLevel="0" collapsed="false">
      <c r="B148" s="53" t="s">
        <v>458</v>
      </c>
      <c r="C148" s="53" t="s">
        <v>459</v>
      </c>
      <c r="E148" s="71" t="n">
        <v>43389</v>
      </c>
      <c r="G148" s="68" t="n">
        <v>-40.26</v>
      </c>
      <c r="I148" s="61" t="n">
        <f aca="false">I147+G148</f>
        <v>6600.32000000001</v>
      </c>
    </row>
    <row r="149" customFormat="false" ht="15" hidden="false" customHeight="false" outlineLevel="0" collapsed="false">
      <c r="B149" s="53" t="s">
        <v>33</v>
      </c>
      <c r="E149" s="71" t="n">
        <v>43383</v>
      </c>
      <c r="G149" s="61" t="n">
        <v>14966.09</v>
      </c>
      <c r="I149" s="61" t="n">
        <f aca="false">I148+G149</f>
        <v>21566.41</v>
      </c>
    </row>
    <row r="150" customFormat="false" ht="15" hidden="false" customHeight="false" outlineLevel="0" collapsed="false">
      <c r="B150" s="53" t="s">
        <v>247</v>
      </c>
      <c r="C150" s="53" t="s">
        <v>400</v>
      </c>
      <c r="E150" s="71" t="n">
        <v>43384</v>
      </c>
      <c r="G150" s="68" t="n">
        <v>-5680.52</v>
      </c>
      <c r="I150" s="61" t="n">
        <f aca="false">I149+G150</f>
        <v>15885.89</v>
      </c>
      <c r="J150" s="98" t="s">
        <v>454</v>
      </c>
      <c r="K150" s="61" t="n">
        <f aca="false">G150+G151</f>
        <v>-7414.92</v>
      </c>
      <c r="L150" s="98" t="s">
        <v>456</v>
      </c>
      <c r="M150" s="53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53" t="s">
        <v>247</v>
      </c>
      <c r="C151" s="53" t="s">
        <v>23</v>
      </c>
      <c r="E151" s="71" t="n">
        <v>43384</v>
      </c>
      <c r="G151" s="68" t="n">
        <v>-1734.4</v>
      </c>
      <c r="I151" s="61" t="n">
        <f aca="false">I150+G151</f>
        <v>14151.49</v>
      </c>
      <c r="J151" s="100"/>
      <c r="K151" s="61"/>
    </row>
    <row r="152" customFormat="false" ht="15" hidden="false" customHeight="false" outlineLevel="0" collapsed="false">
      <c r="B152" s="53" t="n">
        <v>4316</v>
      </c>
      <c r="E152" s="71" t="n">
        <v>43389</v>
      </c>
      <c r="G152" s="68" t="n">
        <v>-42.21</v>
      </c>
      <c r="I152" s="61" t="n">
        <f aca="false">I151+G152</f>
        <v>14109.28</v>
      </c>
    </row>
    <row r="153" customFormat="false" ht="15" hidden="false" customHeight="false" outlineLevel="0" collapsed="false">
      <c r="B153" s="53" t="n">
        <v>4317</v>
      </c>
      <c r="E153" s="71" t="n">
        <v>43389</v>
      </c>
      <c r="G153" s="68" t="n">
        <v>-1307.36</v>
      </c>
      <c r="I153" s="61" t="n">
        <f aca="false">I152+G153</f>
        <v>12801.92</v>
      </c>
    </row>
    <row r="154" customFormat="false" ht="15" hidden="false" customHeight="false" outlineLevel="0" collapsed="false">
      <c r="A154" s="83" t="s">
        <v>15</v>
      </c>
      <c r="B154" s="53" t="s">
        <v>247</v>
      </c>
      <c r="C154" s="53" t="s">
        <v>460</v>
      </c>
      <c r="E154" s="71" t="n">
        <v>43389</v>
      </c>
      <c r="G154" s="68" t="n">
        <v>-150</v>
      </c>
      <c r="I154" s="61" t="n">
        <f aca="false">I153+G154</f>
        <v>12651.92</v>
      </c>
    </row>
    <row r="155" customFormat="false" ht="15" hidden="false" customHeight="false" outlineLevel="0" collapsed="false">
      <c r="B155" s="53" t="s">
        <v>247</v>
      </c>
      <c r="C155" s="53" t="s">
        <v>400</v>
      </c>
      <c r="E155" s="71" t="n">
        <v>43399</v>
      </c>
      <c r="G155" s="68" t="n">
        <v>-5551.27</v>
      </c>
      <c r="I155" s="61" t="n">
        <f aca="false">I154+G155</f>
        <v>7100.65000000001</v>
      </c>
      <c r="J155" s="98" t="s">
        <v>454</v>
      </c>
      <c r="K155" s="61" t="n">
        <f aca="false">G155+G156+G157+G159</f>
        <v>-7751.61</v>
      </c>
      <c r="L155" s="98" t="s">
        <v>456</v>
      </c>
      <c r="M155" s="53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53" t="s">
        <v>247</v>
      </c>
      <c r="C156" s="53" t="s">
        <v>23</v>
      </c>
      <c r="E156" s="71" t="n">
        <v>43399</v>
      </c>
      <c r="G156" s="68" t="n">
        <v>-1688.58</v>
      </c>
      <c r="I156" s="61" t="n">
        <f aca="false">I155+G156</f>
        <v>5412.07000000001</v>
      </c>
    </row>
    <row r="157" customFormat="false" ht="15" hidden="false" customHeight="false" outlineLevel="0" collapsed="false">
      <c r="B157" s="53" t="s">
        <v>247</v>
      </c>
      <c r="C157" s="53" t="s">
        <v>249</v>
      </c>
      <c r="E157" s="71" t="n">
        <v>43399</v>
      </c>
      <c r="G157" s="68" t="n">
        <v>-477.26</v>
      </c>
      <c r="I157" s="61" t="n">
        <f aca="false">I156+G157</f>
        <v>4934.81000000001</v>
      </c>
    </row>
    <row r="158" customFormat="false" ht="15" hidden="false" customHeight="false" outlineLevel="0" collapsed="false">
      <c r="B158" s="53" t="s">
        <v>247</v>
      </c>
      <c r="C158" s="53" t="s">
        <v>360</v>
      </c>
      <c r="E158" s="71" t="n">
        <v>43399</v>
      </c>
      <c r="G158" s="68" t="n">
        <v>-319</v>
      </c>
      <c r="I158" s="61" t="n">
        <f aca="false">I157+G158</f>
        <v>4615.81000000001</v>
      </c>
    </row>
    <row r="159" customFormat="false" ht="15" hidden="false" customHeight="false" outlineLevel="0" collapsed="false">
      <c r="B159" s="53" t="s">
        <v>247</v>
      </c>
      <c r="C159" s="53" t="s">
        <v>401</v>
      </c>
      <c r="E159" s="71" t="n">
        <v>43399</v>
      </c>
      <c r="G159" s="68" t="n">
        <v>-34.5</v>
      </c>
      <c r="I159" s="61" t="n">
        <f aca="false">I158+G159</f>
        <v>4581.31000000001</v>
      </c>
    </row>
    <row r="160" customFormat="false" ht="15" hidden="false" customHeight="false" outlineLevel="0" collapsed="false">
      <c r="B160" s="53" t="s">
        <v>33</v>
      </c>
      <c r="E160" s="71" t="n">
        <v>43397</v>
      </c>
      <c r="G160" s="61" t="n">
        <v>3400</v>
      </c>
      <c r="I160" s="61" t="n">
        <f aca="false">I159+G160</f>
        <v>7981.31000000001</v>
      </c>
    </row>
    <row r="161" customFormat="false" ht="15" hidden="false" customHeight="false" outlineLevel="0" collapsed="false">
      <c r="B161" s="53" t="s">
        <v>33</v>
      </c>
      <c r="E161" s="71" t="n">
        <v>43406</v>
      </c>
      <c r="G161" s="61" t="n">
        <v>13040.3</v>
      </c>
      <c r="I161" s="61" t="n">
        <f aca="false">I160+G161</f>
        <v>21021.61</v>
      </c>
    </row>
    <row r="162" customFormat="false" ht="15" hidden="false" customHeight="false" outlineLevel="0" collapsed="false">
      <c r="A162" s="83" t="s">
        <v>15</v>
      </c>
      <c r="B162" s="53" t="n">
        <v>4318</v>
      </c>
      <c r="E162" s="71" t="n">
        <v>43409</v>
      </c>
      <c r="G162" s="68" t="n">
        <v>-102.34</v>
      </c>
      <c r="I162" s="61" t="n">
        <f aca="false">I161+G162</f>
        <v>20919.27</v>
      </c>
    </row>
    <row r="163" customFormat="false" ht="15" hidden="false" customHeight="false" outlineLevel="0" collapsed="false">
      <c r="A163" s="83" t="s">
        <v>15</v>
      </c>
      <c r="B163" s="53" t="n">
        <v>4319</v>
      </c>
      <c r="E163" s="71" t="n">
        <v>43409</v>
      </c>
      <c r="G163" s="68" t="n">
        <v>-42.21</v>
      </c>
      <c r="I163" s="61" t="n">
        <f aca="false">I162+G163</f>
        <v>20877.06</v>
      </c>
    </row>
    <row r="164" customFormat="false" ht="15" hidden="false" customHeight="false" outlineLevel="0" collapsed="false">
      <c r="A164" s="83" t="s">
        <v>15</v>
      </c>
      <c r="B164" s="53" t="n">
        <v>4320</v>
      </c>
      <c r="E164" s="71" t="n">
        <v>43409</v>
      </c>
      <c r="G164" s="68" t="n">
        <v>-707</v>
      </c>
      <c r="I164" s="61" t="n">
        <f aca="false">I163+G164</f>
        <v>20170.06</v>
      </c>
    </row>
    <row r="165" customFormat="false" ht="15" hidden="false" customHeight="false" outlineLevel="0" collapsed="false">
      <c r="A165" s="83" t="s">
        <v>15</v>
      </c>
      <c r="B165" s="53" t="n">
        <v>4321</v>
      </c>
      <c r="E165" s="71" t="n">
        <v>43409</v>
      </c>
      <c r="G165" s="68" t="n">
        <v>-196.63</v>
      </c>
      <c r="I165" s="61" t="n">
        <f aca="false">I164+G165</f>
        <v>19973.43</v>
      </c>
    </row>
    <row r="166" customFormat="false" ht="15" hidden="false" customHeight="false" outlineLevel="0" collapsed="false">
      <c r="A166" s="83" t="s">
        <v>15</v>
      </c>
      <c r="B166" s="53" t="n">
        <v>4322</v>
      </c>
      <c r="E166" s="71" t="n">
        <v>43409</v>
      </c>
      <c r="G166" s="68" t="n">
        <v>-108.7</v>
      </c>
      <c r="I166" s="61" t="n">
        <f aca="false">I165+G166</f>
        <v>19864.73</v>
      </c>
    </row>
    <row r="167" customFormat="false" ht="15" hidden="false" customHeight="false" outlineLevel="0" collapsed="false">
      <c r="A167" s="83" t="s">
        <v>15</v>
      </c>
      <c r="B167" s="53" t="n">
        <v>4323</v>
      </c>
      <c r="E167" s="71" t="n">
        <v>43413</v>
      </c>
      <c r="G167" s="68" t="n">
        <v>-883.65</v>
      </c>
      <c r="I167" s="61" t="n">
        <f aca="false">I166+G167</f>
        <v>18981.08</v>
      </c>
    </row>
    <row r="168" customFormat="false" ht="15" hidden="false" customHeight="false" outlineLevel="0" collapsed="false">
      <c r="A168" s="83" t="s">
        <v>15</v>
      </c>
      <c r="B168" s="53" t="n">
        <v>4324</v>
      </c>
      <c r="E168" s="71" t="n">
        <v>43413</v>
      </c>
      <c r="G168" s="68" t="n">
        <v>-500</v>
      </c>
      <c r="I168" s="61" t="n">
        <f aca="false">I167+G168</f>
        <v>18481.08</v>
      </c>
    </row>
    <row r="169" customFormat="false" ht="15" hidden="false" customHeight="false" outlineLevel="0" collapsed="false">
      <c r="A169" s="83" t="s">
        <v>15</v>
      </c>
      <c r="B169" s="53" t="s">
        <v>33</v>
      </c>
      <c r="E169" s="71" t="n">
        <v>43410</v>
      </c>
      <c r="G169" s="61" t="n">
        <v>500</v>
      </c>
      <c r="I169" s="61" t="n">
        <f aca="false">I168+G169</f>
        <v>18981.08</v>
      </c>
    </row>
    <row r="170" customFormat="false" ht="15" hidden="false" customHeight="false" outlineLevel="0" collapsed="false">
      <c r="A170" s="83" t="s">
        <v>15</v>
      </c>
      <c r="B170" s="53" t="s">
        <v>247</v>
      </c>
      <c r="C170" s="53" t="s">
        <v>400</v>
      </c>
      <c r="E170" s="71" t="n">
        <v>43412</v>
      </c>
      <c r="G170" s="68" t="n">
        <v>-4665.87</v>
      </c>
      <c r="I170" s="61" t="n">
        <f aca="false">I169+G170</f>
        <v>14315.21</v>
      </c>
      <c r="J170" s="98" t="s">
        <v>454</v>
      </c>
      <c r="K170" s="61" t="n">
        <f aca="false">G170+G171+G172+G173+G167</f>
        <v>-7721.07</v>
      </c>
      <c r="L170" s="98" t="s">
        <v>456</v>
      </c>
      <c r="M170" s="53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3" t="s">
        <v>15</v>
      </c>
      <c r="B171" s="53" t="s">
        <v>247</v>
      </c>
      <c r="C171" s="53" t="s">
        <v>23</v>
      </c>
      <c r="E171" s="71" t="n">
        <v>43412</v>
      </c>
      <c r="G171" s="68" t="n">
        <v>-1462.78</v>
      </c>
      <c r="I171" s="61" t="n">
        <f aca="false">I170+G171</f>
        <v>12852.43</v>
      </c>
    </row>
    <row r="172" customFormat="false" ht="15" hidden="false" customHeight="false" outlineLevel="0" collapsed="false">
      <c r="A172" s="83" t="s">
        <v>15</v>
      </c>
      <c r="B172" s="53" t="s">
        <v>247</v>
      </c>
      <c r="C172" s="53" t="s">
        <v>249</v>
      </c>
      <c r="E172" s="71" t="n">
        <v>43413</v>
      </c>
      <c r="G172" s="68" t="n">
        <v>-482.97</v>
      </c>
      <c r="I172" s="61" t="n">
        <f aca="false">I171+G172</f>
        <v>12369.46</v>
      </c>
    </row>
    <row r="173" customFormat="false" ht="15" hidden="false" customHeight="false" outlineLevel="0" collapsed="false">
      <c r="A173" s="83" t="s">
        <v>15</v>
      </c>
      <c r="B173" s="53" t="s">
        <v>247</v>
      </c>
      <c r="C173" s="53" t="s">
        <v>23</v>
      </c>
      <c r="E173" s="71" t="n">
        <v>43416</v>
      </c>
      <c r="G173" s="68" t="n">
        <v>-225.8</v>
      </c>
      <c r="I173" s="61" t="n">
        <f aca="false">I172+G173</f>
        <v>12143.66</v>
      </c>
      <c r="K173" s="61"/>
    </row>
    <row r="174" customFormat="false" ht="15" hidden="false" customHeight="false" outlineLevel="0" collapsed="false">
      <c r="A174" s="83" t="s">
        <v>15</v>
      </c>
      <c r="B174" s="53" t="s">
        <v>33</v>
      </c>
      <c r="E174" s="71" t="n">
        <v>43424</v>
      </c>
      <c r="G174" s="61" t="n">
        <v>16746</v>
      </c>
      <c r="I174" s="61" t="n">
        <f aca="false">I173+G174</f>
        <v>28889.66</v>
      </c>
    </row>
    <row r="175" customFormat="false" ht="15" hidden="false" customHeight="false" outlineLevel="0" collapsed="false">
      <c r="A175" s="83" t="s">
        <v>15</v>
      </c>
      <c r="B175" s="53" t="s">
        <v>247</v>
      </c>
      <c r="C175" s="53" t="s">
        <v>400</v>
      </c>
      <c r="E175" s="71" t="n">
        <v>43427</v>
      </c>
      <c r="G175" s="68" t="n">
        <v>-4665.85</v>
      </c>
      <c r="I175" s="61" t="n">
        <f aca="false">I174+G175</f>
        <v>24223.81</v>
      </c>
      <c r="J175" s="98" t="s">
        <v>454</v>
      </c>
      <c r="K175" s="61" t="n">
        <f aca="false">G175+G176+G177+G179+G181</f>
        <v>-7292.59</v>
      </c>
      <c r="L175" s="98" t="s">
        <v>456</v>
      </c>
      <c r="M175" s="53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3" t="s">
        <v>15</v>
      </c>
      <c r="B176" s="53" t="s">
        <v>247</v>
      </c>
      <c r="C176" s="53" t="s">
        <v>23</v>
      </c>
      <c r="E176" s="71" t="n">
        <v>43427</v>
      </c>
      <c r="G176" s="68" t="n">
        <v>-1702.66</v>
      </c>
      <c r="I176" s="61" t="n">
        <f aca="false">I175+G176</f>
        <v>22521.15</v>
      </c>
      <c r="K176" s="61"/>
    </row>
    <row r="177" customFormat="false" ht="15" hidden="false" customHeight="false" outlineLevel="0" collapsed="false">
      <c r="B177" s="53" t="s">
        <v>247</v>
      </c>
      <c r="C177" s="53" t="s">
        <v>249</v>
      </c>
      <c r="G177" s="68"/>
      <c r="I177" s="61" t="n">
        <f aca="false">I176+G177</f>
        <v>22521.15</v>
      </c>
    </row>
    <row r="178" customFormat="false" ht="15" hidden="false" customHeight="false" outlineLevel="0" collapsed="false">
      <c r="A178" s="83" t="s">
        <v>15</v>
      </c>
      <c r="B178" s="53" t="s">
        <v>247</v>
      </c>
      <c r="C178" s="53" t="s">
        <v>360</v>
      </c>
      <c r="E178" s="71" t="n">
        <v>43431</v>
      </c>
      <c r="G178" s="68" t="n">
        <v>-319</v>
      </c>
      <c r="I178" s="61" t="n">
        <f aca="false">I177+G178</f>
        <v>22202.15</v>
      </c>
    </row>
    <row r="179" customFormat="false" ht="15" hidden="false" customHeight="false" outlineLevel="0" collapsed="false">
      <c r="B179" s="53" t="s">
        <v>247</v>
      </c>
      <c r="C179" s="53" t="s">
        <v>401</v>
      </c>
      <c r="G179" s="68"/>
      <c r="I179" s="61" t="n">
        <f aca="false">I178+G179</f>
        <v>22202.15</v>
      </c>
    </row>
    <row r="180" customFormat="false" ht="15" hidden="false" customHeight="false" outlineLevel="0" collapsed="false">
      <c r="A180" s="83" t="s">
        <v>15</v>
      </c>
      <c r="B180" s="53" t="n">
        <v>4325</v>
      </c>
      <c r="D180" s="53" t="s">
        <v>119</v>
      </c>
      <c r="E180" s="53"/>
      <c r="G180" s="68"/>
      <c r="I180" s="61" t="n">
        <f aca="false">I179+G180</f>
        <v>22202.15</v>
      </c>
    </row>
    <row r="181" customFormat="false" ht="15" hidden="false" customHeight="false" outlineLevel="0" collapsed="false">
      <c r="A181" s="83" t="s">
        <v>15</v>
      </c>
      <c r="B181" s="53" t="n">
        <v>4326</v>
      </c>
      <c r="E181" s="71" t="n">
        <v>43427</v>
      </c>
      <c r="G181" s="68" t="n">
        <v>-924.08</v>
      </c>
      <c r="I181" s="61" t="n">
        <f aca="false">I180+G181</f>
        <v>21278.07</v>
      </c>
    </row>
    <row r="182" customFormat="false" ht="15" hidden="false" customHeight="false" outlineLevel="0" collapsed="false">
      <c r="A182" s="83" t="s">
        <v>15</v>
      </c>
      <c r="B182" s="53" t="n">
        <v>4327</v>
      </c>
      <c r="E182" s="71" t="n">
        <v>43425</v>
      </c>
      <c r="G182" s="68" t="n">
        <v>-108.7</v>
      </c>
      <c r="I182" s="61" t="n">
        <f aca="false">I181+G182</f>
        <v>21169.37</v>
      </c>
    </row>
    <row r="183" customFormat="false" ht="15" hidden="false" customHeight="false" outlineLevel="0" collapsed="false">
      <c r="A183" s="83" t="s">
        <v>15</v>
      </c>
      <c r="B183" s="53" t="n">
        <v>4328</v>
      </c>
      <c r="E183" s="71" t="n">
        <v>43428</v>
      </c>
      <c r="G183" s="68" t="n">
        <v>-15.37</v>
      </c>
      <c r="I183" s="61" t="n">
        <f aca="false">I182+G183</f>
        <v>21154</v>
      </c>
    </row>
    <row r="184" customFormat="false" ht="15" hidden="false" customHeight="false" outlineLevel="0" collapsed="false">
      <c r="A184" s="83" t="s">
        <v>15</v>
      </c>
      <c r="B184" s="53" t="s">
        <v>247</v>
      </c>
      <c r="C184" s="53" t="s">
        <v>23</v>
      </c>
      <c r="E184" s="71" t="n">
        <v>43432</v>
      </c>
      <c r="G184" s="68" t="n">
        <v>-283.54</v>
      </c>
      <c r="I184" s="61" t="n">
        <f aca="false">I183+G184</f>
        <v>20870.46</v>
      </c>
    </row>
    <row r="185" customFormat="false" ht="15" hidden="false" customHeight="false" outlineLevel="0" collapsed="false">
      <c r="A185" s="83" t="s">
        <v>15</v>
      </c>
      <c r="B185" s="53" t="n">
        <v>4329</v>
      </c>
      <c r="D185" s="53" t="s">
        <v>461</v>
      </c>
      <c r="E185" s="53"/>
      <c r="I185" s="61" t="n">
        <f aca="false">I184+G185</f>
        <v>20870.46</v>
      </c>
    </row>
    <row r="186" customFormat="false" ht="15" hidden="false" customHeight="false" outlineLevel="0" collapsed="false">
      <c r="A186" s="83" t="s">
        <v>15</v>
      </c>
      <c r="B186" s="53" t="n">
        <v>4330</v>
      </c>
      <c r="E186" s="71" t="n">
        <v>43437</v>
      </c>
      <c r="G186" s="68" t="n">
        <v>-500</v>
      </c>
      <c r="I186" s="61" t="n">
        <f aca="false">I185+G186</f>
        <v>20370.46</v>
      </c>
    </row>
    <row r="187" customFormat="false" ht="15" hidden="false" customHeight="false" outlineLevel="0" collapsed="false">
      <c r="A187" s="83" t="s">
        <v>15</v>
      </c>
      <c r="B187" s="53" t="n">
        <v>4331</v>
      </c>
      <c r="E187" s="71" t="n">
        <v>43437</v>
      </c>
      <c r="G187" s="68" t="n">
        <v>-173.94</v>
      </c>
      <c r="I187" s="61" t="n">
        <f aca="false">I186+G187</f>
        <v>20196.52</v>
      </c>
    </row>
    <row r="188" customFormat="false" ht="15" hidden="false" customHeight="false" outlineLevel="0" collapsed="false">
      <c r="A188" s="83" t="s">
        <v>15</v>
      </c>
      <c r="B188" s="53" t="n">
        <v>4332</v>
      </c>
      <c r="E188" s="71" t="n">
        <v>43437</v>
      </c>
      <c r="G188" s="68" t="n">
        <v>-622.11</v>
      </c>
      <c r="I188" s="61" t="n">
        <f aca="false">I187+G188</f>
        <v>19574.41</v>
      </c>
    </row>
    <row r="189" customFormat="false" ht="15" hidden="false" customHeight="false" outlineLevel="0" collapsed="false">
      <c r="A189" s="83" t="s">
        <v>15</v>
      </c>
      <c r="B189" s="53" t="n">
        <v>4333</v>
      </c>
      <c r="E189" s="71" t="n">
        <v>43437</v>
      </c>
      <c r="G189" s="68" t="n">
        <v>-1734.41</v>
      </c>
      <c r="I189" s="61" t="n">
        <f aca="false">I188+G189</f>
        <v>17840</v>
      </c>
    </row>
    <row r="190" customFormat="false" ht="15" hidden="false" customHeight="false" outlineLevel="0" collapsed="false">
      <c r="A190" s="83" t="s">
        <v>15</v>
      </c>
      <c r="B190" s="53" t="n">
        <v>4334</v>
      </c>
      <c r="E190" s="71" t="n">
        <v>43437</v>
      </c>
      <c r="G190" s="68" t="n">
        <v>-325</v>
      </c>
      <c r="I190" s="61" t="n">
        <f aca="false">I189+G190</f>
        <v>17515</v>
      </c>
    </row>
    <row r="191" customFormat="false" ht="15" hidden="false" customHeight="false" outlineLevel="0" collapsed="false">
      <c r="B191" s="53" t="n">
        <v>4335</v>
      </c>
      <c r="E191" s="71" t="n">
        <v>43437</v>
      </c>
      <c r="G191" s="68" t="n">
        <v>-220</v>
      </c>
      <c r="I191" s="61" t="n">
        <f aca="false">I190+G191</f>
        <v>17295</v>
      </c>
      <c r="K191" s="61"/>
    </row>
    <row r="192" customFormat="false" ht="15" hidden="false" customHeight="false" outlineLevel="0" collapsed="false">
      <c r="A192" s="83" t="s">
        <v>15</v>
      </c>
      <c r="B192" s="53" t="n">
        <v>4336</v>
      </c>
      <c r="E192" s="71" t="n">
        <v>43437</v>
      </c>
      <c r="G192" s="68" t="n">
        <v>-131.17</v>
      </c>
      <c r="I192" s="61" t="n">
        <f aca="false">I191+G192</f>
        <v>17163.83</v>
      </c>
    </row>
    <row r="193" customFormat="false" ht="15" hidden="false" customHeight="false" outlineLevel="0" collapsed="false">
      <c r="A193" s="83" t="s">
        <v>15</v>
      </c>
      <c r="B193" s="53" t="s">
        <v>33</v>
      </c>
      <c r="E193" s="71" t="n">
        <v>43437</v>
      </c>
      <c r="G193" s="80" t="n">
        <v>1800</v>
      </c>
      <c r="I193" s="61" t="n">
        <f aca="false">I192+G193</f>
        <v>18963.83</v>
      </c>
    </row>
    <row r="194" customFormat="false" ht="15" hidden="false" customHeight="false" outlineLevel="0" collapsed="false">
      <c r="A194" s="83" t="s">
        <v>15</v>
      </c>
      <c r="B194" s="53" t="s">
        <v>247</v>
      </c>
      <c r="C194" s="53" t="s">
        <v>400</v>
      </c>
      <c r="E194" s="71" t="n">
        <v>43440</v>
      </c>
      <c r="G194" s="68" t="n">
        <f aca="false">-4665.88-902.3</f>
        <v>-5568.18</v>
      </c>
      <c r="I194" s="61" t="n">
        <f aca="false">I192+G194</f>
        <v>11595.65</v>
      </c>
      <c r="J194" s="98" t="s">
        <v>454</v>
      </c>
      <c r="K194" s="61" t="n">
        <f aca="false">G194+G195</f>
        <v>-7263.18</v>
      </c>
      <c r="L194" s="98" t="s">
        <v>456</v>
      </c>
      <c r="M194" s="53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3" t="s">
        <v>15</v>
      </c>
      <c r="B195" s="53" t="s">
        <v>247</v>
      </c>
      <c r="C195" s="53" t="s">
        <v>23</v>
      </c>
      <c r="E195" s="71" t="n">
        <v>43440</v>
      </c>
      <c r="G195" s="68" t="n">
        <v>-1695</v>
      </c>
      <c r="I195" s="61" t="n">
        <f aca="false">I194+G195</f>
        <v>9900.65000000001</v>
      </c>
    </row>
    <row r="196" customFormat="false" ht="15" hidden="false" customHeight="false" outlineLevel="0" collapsed="false">
      <c r="A196" s="83" t="s">
        <v>15</v>
      </c>
      <c r="B196" s="53" t="n">
        <v>4337</v>
      </c>
      <c r="E196" s="71" t="n">
        <v>43440</v>
      </c>
      <c r="G196" s="68" t="n">
        <v>-650</v>
      </c>
      <c r="I196" s="61" t="n">
        <f aca="false">I195+G196</f>
        <v>9250.65000000001</v>
      </c>
    </row>
    <row r="197" customFormat="false" ht="15" hidden="false" customHeight="false" outlineLevel="0" collapsed="false">
      <c r="A197" s="83" t="s">
        <v>15</v>
      </c>
      <c r="B197" s="53" t="n">
        <v>4338</v>
      </c>
      <c r="E197" s="71" t="n">
        <v>43440</v>
      </c>
      <c r="G197" s="68" t="n">
        <v>-42.21</v>
      </c>
      <c r="I197" s="61" t="n">
        <f aca="false">I196+G197</f>
        <v>9208.44000000001</v>
      </c>
    </row>
    <row r="198" customFormat="false" ht="15" hidden="false" customHeight="false" outlineLevel="0" collapsed="false">
      <c r="A198" s="83" t="s">
        <v>15</v>
      </c>
      <c r="B198" s="53" t="s">
        <v>33</v>
      </c>
      <c r="E198" s="71" t="n">
        <v>43451</v>
      </c>
      <c r="G198" s="61" t="n">
        <v>3880</v>
      </c>
      <c r="I198" s="61" t="n">
        <f aca="false">I197+G198</f>
        <v>13088.44</v>
      </c>
    </row>
    <row r="199" customFormat="false" ht="15" hidden="false" customHeight="false" outlineLevel="0" collapsed="false">
      <c r="A199" s="83" t="s">
        <v>15</v>
      </c>
      <c r="B199" s="53" t="s">
        <v>33</v>
      </c>
      <c r="E199" s="71" t="n">
        <v>43451</v>
      </c>
      <c r="G199" s="61" t="n">
        <v>3000</v>
      </c>
      <c r="I199" s="61" t="n">
        <f aca="false">I198+G199</f>
        <v>16088.44</v>
      </c>
    </row>
    <row r="200" customFormat="false" ht="15" hidden="false" customHeight="false" outlineLevel="0" collapsed="false">
      <c r="A200" s="83" t="s">
        <v>15</v>
      </c>
      <c r="B200" s="53" t="n">
        <v>4339</v>
      </c>
      <c r="E200" s="71" t="n">
        <v>43451</v>
      </c>
      <c r="G200" s="68" t="n">
        <v>-630.95</v>
      </c>
      <c r="I200" s="61" t="n">
        <f aca="false">I199+G200</f>
        <v>15457.49</v>
      </c>
      <c r="K200" s="61"/>
    </row>
    <row r="201" customFormat="false" ht="15" hidden="false" customHeight="false" outlineLevel="0" collapsed="false">
      <c r="A201" s="83" t="s">
        <v>15</v>
      </c>
      <c r="B201" s="53" t="n">
        <v>4340</v>
      </c>
      <c r="E201" s="71" t="n">
        <v>43453</v>
      </c>
      <c r="G201" s="68" t="n">
        <v>-2500</v>
      </c>
      <c r="I201" s="61" t="n">
        <f aca="false">I200+G201</f>
        <v>12957.49</v>
      </c>
      <c r="K201" s="61"/>
    </row>
    <row r="202" customFormat="false" ht="15" hidden="false" customHeight="false" outlineLevel="0" collapsed="false">
      <c r="A202" s="83" t="s">
        <v>15</v>
      </c>
      <c r="B202" s="53" t="s">
        <v>247</v>
      </c>
      <c r="C202" s="53" t="s">
        <v>400</v>
      </c>
      <c r="E202" s="71" t="n">
        <v>43454</v>
      </c>
      <c r="G202" s="68" t="n">
        <v>-5614.23</v>
      </c>
      <c r="I202" s="61" t="n">
        <f aca="false">I201+G202</f>
        <v>7343.26000000001</v>
      </c>
      <c r="J202" s="98" t="s">
        <v>454</v>
      </c>
      <c r="K202" s="61" t="n">
        <f aca="false">G202+G203+G204+G205</f>
        <v>-7325.45</v>
      </c>
      <c r="L202" s="98" t="s">
        <v>456</v>
      </c>
      <c r="M202" s="53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3" t="s">
        <v>15</v>
      </c>
      <c r="B203" s="53" t="s">
        <v>247</v>
      </c>
      <c r="C203" s="53" t="s">
        <v>23</v>
      </c>
      <c r="E203" s="71" t="n">
        <v>43454</v>
      </c>
      <c r="G203" s="68" t="n">
        <v>-1711.22</v>
      </c>
      <c r="I203" s="61" t="n">
        <f aca="false">I202+G203</f>
        <v>5632.04000000001</v>
      </c>
      <c r="K203" s="61"/>
    </row>
    <row r="204" customFormat="false" ht="15" hidden="false" customHeight="false" outlineLevel="0" collapsed="false">
      <c r="B204" s="53" t="s">
        <v>247</v>
      </c>
      <c r="C204" s="53" t="s">
        <v>249</v>
      </c>
      <c r="E204" s="71" t="n">
        <v>43454</v>
      </c>
      <c r="I204" s="61" t="n">
        <f aca="false">I203+G204</f>
        <v>5632.04000000001</v>
      </c>
      <c r="K204" s="61" t="n">
        <f aca="false">'2019'!I3</f>
        <v>8110.07</v>
      </c>
      <c r="L204" s="53" t="s">
        <v>462</v>
      </c>
    </row>
    <row r="205" customFormat="false" ht="15" hidden="false" customHeight="false" outlineLevel="0" collapsed="false">
      <c r="B205" s="53" t="s">
        <v>247</v>
      </c>
      <c r="C205" s="53" t="s">
        <v>401</v>
      </c>
      <c r="E205" s="71" t="n">
        <v>43454</v>
      </c>
      <c r="I205" s="61" t="n">
        <f aca="false">I204+G205</f>
        <v>5632.04000000001</v>
      </c>
      <c r="K205" s="61" t="n">
        <f aca="false">I209+G191</f>
        <v>5093.04000000001</v>
      </c>
    </row>
    <row r="206" customFormat="false" ht="15" hidden="false" customHeight="false" outlineLevel="0" collapsed="false">
      <c r="A206" s="83" t="s">
        <v>15</v>
      </c>
      <c r="B206" s="53" t="s">
        <v>33</v>
      </c>
      <c r="E206" s="71" t="n">
        <v>43460</v>
      </c>
      <c r="G206" s="61" t="n">
        <v>10000</v>
      </c>
      <c r="I206" s="61" t="n">
        <f aca="false">I205+G206</f>
        <v>15632.04</v>
      </c>
      <c r="K206" s="61" t="n">
        <f aca="false">K204-K205</f>
        <v>3017.02999999999</v>
      </c>
      <c r="L206" s="53" t="s">
        <v>463</v>
      </c>
    </row>
    <row r="207" customFormat="false" ht="15" hidden="false" customHeight="false" outlineLevel="0" collapsed="false">
      <c r="A207" s="83" t="s">
        <v>26</v>
      </c>
      <c r="B207" s="53" t="n">
        <v>4341</v>
      </c>
      <c r="E207" s="71" t="n">
        <v>43460</v>
      </c>
      <c r="G207" s="68" t="n">
        <v>-5000</v>
      </c>
      <c r="I207" s="61" t="n">
        <f aca="false">I206+G207</f>
        <v>10632.04</v>
      </c>
    </row>
    <row r="208" customFormat="false" ht="15" hidden="false" customHeight="false" outlineLevel="0" collapsed="false">
      <c r="A208" s="83" t="s">
        <v>26</v>
      </c>
      <c r="B208" s="53" t="n">
        <v>4342</v>
      </c>
      <c r="E208" s="71" t="n">
        <v>43460</v>
      </c>
      <c r="G208" s="68" t="n">
        <v>-5000</v>
      </c>
      <c r="I208" s="61" t="n">
        <f aca="false">I207+G208</f>
        <v>5632.04000000001</v>
      </c>
    </row>
    <row r="209" customFormat="false" ht="15" hidden="false" customHeight="false" outlineLevel="0" collapsed="false">
      <c r="A209" s="83" t="s">
        <v>15</v>
      </c>
      <c r="B209" s="53" t="s">
        <v>247</v>
      </c>
      <c r="C209" s="53" t="s">
        <v>360</v>
      </c>
      <c r="E209" s="71" t="n">
        <v>43462</v>
      </c>
      <c r="G209" s="68" t="n">
        <v>-319</v>
      </c>
      <c r="I209" s="61" t="n">
        <f aca="false">I208+G209</f>
        <v>5313.04000000001</v>
      </c>
    </row>
    <row r="212" customFormat="false" ht="15" hidden="false" customHeight="false" outlineLevel="0" collapsed="false">
      <c r="D212" s="53" t="s">
        <v>464</v>
      </c>
      <c r="E212" s="53"/>
      <c r="G212" s="61" t="n">
        <f aca="false">SUMIF(G6:G209, "&lt;0")</f>
        <v>-269561.41</v>
      </c>
      <c r="J212" s="98" t="s">
        <v>63</v>
      </c>
      <c r="K212" s="61" t="n">
        <v>314458</v>
      </c>
    </row>
    <row r="213" customFormat="false" ht="15" hidden="false" customHeight="false" outlineLevel="0" collapsed="false">
      <c r="D213" s="53" t="s">
        <v>465</v>
      </c>
      <c r="E213" s="53"/>
      <c r="G213" s="61" t="n">
        <f aca="false">SUMIF(G6:G209, "&gt;0")</f>
        <v>240561.24</v>
      </c>
      <c r="J213" s="98" t="s">
        <v>65</v>
      </c>
      <c r="K213" s="61" t="n">
        <f aca="false">G213-K212</f>
        <v>-73896.76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6</v>
      </c>
      <c r="B1" s="2" t="s">
        <v>7</v>
      </c>
      <c r="C1" s="2" t="s">
        <v>8</v>
      </c>
      <c r="D1" s="2"/>
      <c r="E1" s="2"/>
      <c r="F1" s="2"/>
      <c r="G1" s="17" t="s">
        <v>9</v>
      </c>
      <c r="H1" s="18"/>
      <c r="I1" s="11" t="s">
        <v>10</v>
      </c>
      <c r="J1" s="2"/>
      <c r="K1" s="11" t="s">
        <v>11</v>
      </c>
      <c r="L1" s="19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13</v>
      </c>
      <c r="D3" s="2"/>
      <c r="E3" s="2"/>
      <c r="F3" s="2"/>
      <c r="G3" s="17" t="n">
        <v>46023</v>
      </c>
      <c r="H3" s="18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7"/>
      <c r="H6" s="2"/>
      <c r="I6" s="11"/>
      <c r="J6" s="2"/>
      <c r="K6" s="11"/>
    </row>
    <row r="7" customFormat="false" ht="15.75" hidden="false" customHeight="false" outlineLevel="0" collapsed="false">
      <c r="A7" s="2" t="s">
        <v>15</v>
      </c>
      <c r="B7" s="2" t="n">
        <v>4927</v>
      </c>
      <c r="C7" s="2" t="s">
        <v>16</v>
      </c>
      <c r="D7" s="2" t="s">
        <v>17</v>
      </c>
      <c r="E7" s="2" t="s">
        <v>18</v>
      </c>
      <c r="F7" s="2"/>
      <c r="G7" s="17" t="n">
        <v>46021</v>
      </c>
      <c r="H7" s="2"/>
      <c r="I7" s="20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15</v>
      </c>
      <c r="B8" s="2" t="n">
        <v>4930</v>
      </c>
      <c r="C8" s="2" t="s">
        <v>19</v>
      </c>
      <c r="D8" s="2"/>
      <c r="E8" s="2"/>
      <c r="F8" s="2"/>
      <c r="G8" s="17" t="n">
        <v>46021</v>
      </c>
      <c r="H8" s="2"/>
      <c r="I8" s="20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15</v>
      </c>
      <c r="B9" s="2" t="n">
        <v>4929</v>
      </c>
      <c r="C9" s="2" t="s">
        <v>20</v>
      </c>
      <c r="D9" s="2" t="s">
        <v>4</v>
      </c>
      <c r="E9" s="2"/>
      <c r="F9" s="2"/>
      <c r="G9" s="17" t="n">
        <v>46021</v>
      </c>
      <c r="H9" s="2"/>
      <c r="I9" s="20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7"/>
      <c r="H10" s="2"/>
      <c r="I10" s="20"/>
      <c r="J10" s="2"/>
      <c r="K10" s="11"/>
    </row>
    <row r="11" customFormat="false" ht="17.35" hidden="false" customHeight="false" outlineLevel="0" collapsed="false">
      <c r="A11" s="2"/>
      <c r="B11" s="2"/>
      <c r="C11" s="2" t="s">
        <v>21</v>
      </c>
      <c r="D11" s="14"/>
      <c r="E11" s="14"/>
      <c r="F11" s="14"/>
      <c r="G11" s="21"/>
      <c r="H11" s="14"/>
      <c r="I11" s="22"/>
      <c r="J11" s="14"/>
      <c r="K11" s="22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21"/>
      <c r="H12" s="14"/>
      <c r="I12" s="22"/>
      <c r="J12" s="14"/>
      <c r="K12" s="22" t="n">
        <f aca="false">K9</f>
        <v>64108.52</v>
      </c>
    </row>
    <row r="13" customFormat="false" ht="15.75" hidden="false" customHeight="false" outlineLevel="0" collapsed="false">
      <c r="A13" s="2" t="s">
        <v>15</v>
      </c>
      <c r="B13" s="2" t="s">
        <v>22</v>
      </c>
      <c r="C13" s="2" t="s">
        <v>23</v>
      </c>
      <c r="D13" s="2"/>
      <c r="E13" s="2"/>
      <c r="F13" s="2"/>
      <c r="G13" s="17" t="n">
        <v>46024</v>
      </c>
      <c r="H13" s="2"/>
      <c r="I13" s="20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15</v>
      </c>
      <c r="B14" s="2" t="s">
        <v>22</v>
      </c>
      <c r="C14" s="2" t="s">
        <v>23</v>
      </c>
      <c r="D14" s="2"/>
      <c r="E14" s="2"/>
      <c r="F14" s="2"/>
      <c r="G14" s="17" t="n">
        <v>46024</v>
      </c>
      <c r="H14" s="2"/>
      <c r="I14" s="20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15</v>
      </c>
      <c r="B15" s="2" t="s">
        <v>22</v>
      </c>
      <c r="C15" s="2" t="s">
        <v>24</v>
      </c>
      <c r="D15" s="2"/>
      <c r="E15" s="2"/>
      <c r="F15" s="2"/>
      <c r="G15" s="17" t="n">
        <v>46028</v>
      </c>
      <c r="H15" s="2"/>
      <c r="I15" s="20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25</v>
      </c>
      <c r="D16" s="2"/>
      <c r="E16" s="2"/>
      <c r="F16" s="2"/>
      <c r="G16" s="17" t="n">
        <v>46031</v>
      </c>
      <c r="H16" s="2"/>
      <c r="I16" s="20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26</v>
      </c>
      <c r="B17" s="2" t="s">
        <v>22</v>
      </c>
      <c r="C17" s="2" t="s">
        <v>27</v>
      </c>
      <c r="D17" s="2"/>
      <c r="E17" s="2"/>
      <c r="F17" s="2"/>
      <c r="G17" s="17" t="n">
        <v>46052</v>
      </c>
      <c r="H17" s="2"/>
      <c r="I17" s="20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15</v>
      </c>
      <c r="B18" s="2" t="n">
        <v>4931</v>
      </c>
      <c r="C18" s="2" t="s">
        <v>20</v>
      </c>
      <c r="D18" s="2" t="s">
        <v>28</v>
      </c>
      <c r="E18" s="2"/>
      <c r="F18" s="2"/>
      <c r="G18" s="17" t="n">
        <v>46038</v>
      </c>
      <c r="H18" s="2"/>
      <c r="I18" s="20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15</v>
      </c>
      <c r="B19" s="2" t="s">
        <v>22</v>
      </c>
      <c r="C19" s="2" t="s">
        <v>29</v>
      </c>
      <c r="D19" s="2" t="s">
        <v>30</v>
      </c>
      <c r="E19" s="2"/>
      <c r="F19" s="2"/>
      <c r="G19" s="17" t="n">
        <v>46033</v>
      </c>
      <c r="H19" s="2"/>
      <c r="I19" s="20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15</v>
      </c>
      <c r="B20" s="2" t="n">
        <v>4932</v>
      </c>
      <c r="C20" s="2" t="s">
        <v>31</v>
      </c>
      <c r="D20" s="2" t="s">
        <v>32</v>
      </c>
      <c r="E20" s="2"/>
      <c r="F20" s="2"/>
      <c r="G20" s="17" t="n">
        <v>46038</v>
      </c>
      <c r="H20" s="2"/>
      <c r="I20" s="20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15</v>
      </c>
      <c r="B21" s="2" t="s">
        <v>22</v>
      </c>
      <c r="C21" s="2" t="s">
        <v>33</v>
      </c>
      <c r="D21" s="2"/>
      <c r="E21" s="2"/>
      <c r="F21" s="2"/>
      <c r="G21" s="17" t="n">
        <v>46038</v>
      </c>
      <c r="H21" s="2"/>
      <c r="I21" s="23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15</v>
      </c>
      <c r="B22" s="2" t="s">
        <v>22</v>
      </c>
      <c r="C22" s="2" t="s">
        <v>25</v>
      </c>
      <c r="D22" s="2"/>
      <c r="E22" s="2"/>
      <c r="F22" s="2"/>
      <c r="G22" s="17" t="n">
        <v>46045</v>
      </c>
      <c r="H22" s="2"/>
      <c r="I22" s="20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15</v>
      </c>
      <c r="B23" s="2" t="s">
        <v>22</v>
      </c>
      <c r="C23" s="2" t="s">
        <v>34</v>
      </c>
      <c r="D23" s="2"/>
      <c r="E23" s="2"/>
      <c r="F23" s="2"/>
      <c r="G23" s="17" t="n">
        <v>46052</v>
      </c>
      <c r="H23" s="2"/>
      <c r="I23" s="20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24"/>
      <c r="B24" s="2" t="s">
        <v>22</v>
      </c>
      <c r="C24" s="2" t="s">
        <v>24</v>
      </c>
      <c r="D24" s="2"/>
      <c r="E24" s="2"/>
      <c r="F24" s="2"/>
      <c r="G24" s="17" t="n">
        <v>46045</v>
      </c>
      <c r="H24" s="2"/>
      <c r="I24" s="20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26</v>
      </c>
      <c r="B25" s="2" t="n">
        <v>4933</v>
      </c>
      <c r="C25" s="2" t="s">
        <v>35</v>
      </c>
      <c r="D25" s="2" t="s">
        <v>36</v>
      </c>
      <c r="E25" s="2"/>
      <c r="F25" s="2"/>
      <c r="G25" s="17" t="n">
        <v>46045</v>
      </c>
      <c r="H25" s="2"/>
      <c r="I25" s="20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26</v>
      </c>
      <c r="B26" s="2" t="n">
        <v>4934</v>
      </c>
      <c r="C26" s="2" t="s">
        <v>37</v>
      </c>
      <c r="D26" s="2" t="s">
        <v>38</v>
      </c>
      <c r="E26" s="2"/>
      <c r="F26" s="2"/>
      <c r="G26" s="17" t="n">
        <v>46045</v>
      </c>
      <c r="H26" s="2"/>
      <c r="I26" s="20" t="n">
        <v>-420.83</v>
      </c>
      <c r="J26" s="25"/>
      <c r="K26" s="11" t="n">
        <f aca="false">K25+I26</f>
        <v>48150.6</v>
      </c>
    </row>
    <row r="27" customFormat="false" ht="15.75" hidden="false" customHeight="false" outlineLevel="0" collapsed="false">
      <c r="A27" s="2" t="s">
        <v>26</v>
      </c>
      <c r="B27" s="2" t="s">
        <v>22</v>
      </c>
      <c r="C27" s="2" t="s">
        <v>39</v>
      </c>
      <c r="D27" s="2"/>
      <c r="E27" s="2"/>
      <c r="F27" s="2"/>
      <c r="G27" s="17" t="n">
        <v>46045</v>
      </c>
      <c r="H27" s="2"/>
      <c r="I27" s="20" t="n">
        <v>-3385.51</v>
      </c>
      <c r="J27" s="25"/>
      <c r="K27" s="11" t="n">
        <f aca="false">K26+I27</f>
        <v>44765.09</v>
      </c>
    </row>
    <row r="28" customFormat="false" ht="15.75" hidden="false" customHeight="false" outlineLevel="0" collapsed="false">
      <c r="A28" s="24"/>
      <c r="B28" s="2" t="n">
        <v>4935</v>
      </c>
      <c r="C28" s="2" t="s">
        <v>16</v>
      </c>
      <c r="D28" s="2" t="s">
        <v>40</v>
      </c>
      <c r="E28" s="2" t="s">
        <v>18</v>
      </c>
      <c r="F28" s="2"/>
      <c r="G28" s="17" t="n">
        <v>46045</v>
      </c>
      <c r="H28" s="2"/>
      <c r="I28" s="20" t="n">
        <v>-500</v>
      </c>
      <c r="J28" s="25"/>
      <c r="K28" s="11" t="n">
        <f aca="false">K27+I28</f>
        <v>44265.09</v>
      </c>
    </row>
    <row r="29" customFormat="false" ht="15.75" hidden="false" customHeight="false" outlineLevel="0" collapsed="false">
      <c r="A29" s="2" t="s">
        <v>26</v>
      </c>
      <c r="B29" s="2" t="s">
        <v>22</v>
      </c>
      <c r="C29" s="2" t="s">
        <v>33</v>
      </c>
      <c r="D29" s="2" t="s">
        <v>41</v>
      </c>
      <c r="E29" s="2"/>
      <c r="F29" s="2"/>
      <c r="G29" s="17" t="n">
        <v>46045</v>
      </c>
      <c r="H29" s="2"/>
      <c r="I29" s="23" t="n">
        <v>4000</v>
      </c>
      <c r="J29" s="25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26</v>
      </c>
      <c r="B30" s="2" t="n">
        <v>4936</v>
      </c>
      <c r="C30" s="2" t="s">
        <v>42</v>
      </c>
      <c r="D30" s="2" t="s">
        <v>43</v>
      </c>
      <c r="E30" s="2"/>
      <c r="F30" s="2"/>
      <c r="G30" s="17" t="n">
        <v>46052</v>
      </c>
      <c r="H30" s="2"/>
      <c r="I30" s="20" t="n">
        <v>-320</v>
      </c>
      <c r="J30" s="25"/>
      <c r="K30" s="11" t="n">
        <f aca="false">K29+I30</f>
        <v>47945.09</v>
      </c>
    </row>
    <row r="31" customFormat="false" ht="17.35" hidden="false" customHeight="false" outlineLevel="0" collapsed="false">
      <c r="A31" s="26"/>
      <c r="B31" s="26"/>
      <c r="C31" s="26"/>
      <c r="D31" s="26"/>
      <c r="E31" s="26"/>
      <c r="F31" s="26"/>
      <c r="G31" s="27"/>
      <c r="H31" s="26"/>
      <c r="I31" s="28"/>
      <c r="J31" s="29"/>
      <c r="K31" s="11" t="n">
        <f aca="false">K30+I31</f>
        <v>47945.09</v>
      </c>
      <c r="M31" s="30" t="n">
        <f aca="false">SUMIF(I13:I30, "&lt;0")</f>
        <v>-24363.43</v>
      </c>
      <c r="N31" s="1" t="s">
        <v>44</v>
      </c>
    </row>
    <row r="32" customFormat="false" ht="15.75" hidden="false" customHeight="false" outlineLevel="0" collapsed="false">
      <c r="A32" s="2" t="s">
        <v>15</v>
      </c>
      <c r="B32" s="2" t="s">
        <v>22</v>
      </c>
      <c r="C32" s="2" t="s">
        <v>24</v>
      </c>
      <c r="D32" s="2"/>
      <c r="E32" s="2"/>
      <c r="F32" s="2"/>
      <c r="G32" s="17" t="n">
        <v>46055</v>
      </c>
      <c r="H32" s="2"/>
      <c r="I32" s="20" t="n">
        <v>-297.16</v>
      </c>
      <c r="J32" s="25"/>
      <c r="K32" s="11" t="n">
        <f aca="false">K31+I32</f>
        <v>47647.93</v>
      </c>
    </row>
    <row r="33" customFormat="false" ht="15.75" hidden="false" customHeight="false" outlineLevel="0" collapsed="false">
      <c r="A33" s="2" t="s">
        <v>15</v>
      </c>
      <c r="B33" s="2" t="s">
        <v>22</v>
      </c>
      <c r="C33" s="2" t="s">
        <v>45</v>
      </c>
      <c r="D33" s="2"/>
      <c r="E33" s="2"/>
      <c r="F33" s="2"/>
      <c r="G33" s="17" t="n">
        <v>46055</v>
      </c>
      <c r="H33" s="2"/>
      <c r="I33" s="20" t="n">
        <v>-11.24</v>
      </c>
      <c r="J33" s="25"/>
      <c r="K33" s="11" t="n">
        <f aca="false">K32+I33</f>
        <v>47636.69</v>
      </c>
    </row>
    <row r="34" customFormat="false" ht="15.75" hidden="false" customHeight="false" outlineLevel="0" collapsed="false">
      <c r="A34" s="2" t="s">
        <v>15</v>
      </c>
      <c r="B34" s="2" t="s">
        <v>22</v>
      </c>
      <c r="C34" s="2" t="s">
        <v>33</v>
      </c>
      <c r="D34" s="2"/>
      <c r="E34" s="2"/>
      <c r="F34" s="2"/>
      <c r="G34" s="17" t="n">
        <v>46055</v>
      </c>
      <c r="H34" s="2"/>
      <c r="I34" s="23" t="n">
        <v>5600</v>
      </c>
      <c r="J34" s="25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15</v>
      </c>
      <c r="B35" s="2" t="n">
        <v>4937</v>
      </c>
      <c r="C35" s="2" t="s">
        <v>46</v>
      </c>
      <c r="D35" s="2" t="s">
        <v>47</v>
      </c>
      <c r="E35" s="2"/>
      <c r="F35" s="2"/>
      <c r="G35" s="17" t="n">
        <v>46056</v>
      </c>
      <c r="H35" s="2"/>
      <c r="I35" s="20" t="n">
        <v>-1280</v>
      </c>
      <c r="J35" s="25"/>
      <c r="K35" s="11" t="n">
        <f aca="false">K34+I35</f>
        <v>51956.69</v>
      </c>
    </row>
    <row r="36" customFormat="false" ht="15.75" hidden="false" customHeight="false" outlineLevel="0" collapsed="false">
      <c r="A36" s="2" t="s">
        <v>15</v>
      </c>
      <c r="B36" s="2" t="s">
        <v>22</v>
      </c>
      <c r="C36" s="2" t="s">
        <v>25</v>
      </c>
      <c r="D36" s="2"/>
      <c r="E36" s="2"/>
      <c r="F36" s="2"/>
      <c r="G36" s="17" t="n">
        <v>46059</v>
      </c>
      <c r="H36" s="2"/>
      <c r="I36" s="20" t="n">
        <v>-6103.9</v>
      </c>
      <c r="J36" s="25"/>
      <c r="K36" s="11" t="n">
        <f aca="false">K35+I36</f>
        <v>45852.79</v>
      </c>
    </row>
    <row r="37" customFormat="false" ht="15.75" hidden="false" customHeight="false" outlineLevel="0" collapsed="false">
      <c r="A37" s="2" t="s">
        <v>15</v>
      </c>
      <c r="B37" s="2" t="s">
        <v>22</v>
      </c>
      <c r="C37" s="2" t="s">
        <v>27</v>
      </c>
      <c r="D37" s="2"/>
      <c r="E37" s="2"/>
      <c r="F37" s="2"/>
      <c r="G37" s="17" t="n">
        <v>46059</v>
      </c>
      <c r="H37" s="2"/>
      <c r="I37" s="20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31"/>
      <c r="B38" s="2" t="s">
        <v>22</v>
      </c>
      <c r="C38" s="2" t="s">
        <v>24</v>
      </c>
      <c r="D38" s="2"/>
      <c r="E38" s="2"/>
      <c r="F38" s="2"/>
      <c r="G38" s="17" t="n">
        <v>46059</v>
      </c>
      <c r="H38" s="2"/>
      <c r="I38" s="20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31"/>
      <c r="B39" s="2" t="n">
        <v>4938</v>
      </c>
      <c r="C39" s="2" t="s">
        <v>20</v>
      </c>
      <c r="D39" s="2" t="s">
        <v>28</v>
      </c>
      <c r="E39" s="2"/>
      <c r="F39" s="2"/>
      <c r="G39" s="17" t="n">
        <v>46064</v>
      </c>
      <c r="H39" s="2"/>
      <c r="I39" s="20" t="n">
        <v>-53.95</v>
      </c>
      <c r="J39" s="25"/>
      <c r="K39" s="11" t="n">
        <f aca="false">K38+I39</f>
        <v>43677.44</v>
      </c>
    </row>
    <row r="40" customFormat="false" ht="15.75" hidden="false" customHeight="false" outlineLevel="0" collapsed="false">
      <c r="A40" s="2" t="s">
        <v>15</v>
      </c>
      <c r="B40" s="2" t="s">
        <v>22</v>
      </c>
      <c r="C40" s="2" t="s">
        <v>29</v>
      </c>
      <c r="D40" s="2" t="s">
        <v>30</v>
      </c>
      <c r="E40" s="2"/>
      <c r="F40" s="2"/>
      <c r="G40" s="17" t="n">
        <v>46064</v>
      </c>
      <c r="H40" s="2"/>
      <c r="I40" s="20" t="n">
        <v>-755.55</v>
      </c>
      <c r="J40" s="25"/>
      <c r="K40" s="11" t="n">
        <f aca="false">K39+I40</f>
        <v>42921.89</v>
      </c>
    </row>
    <row r="41" customFormat="false" ht="15.75" hidden="false" customHeight="false" outlineLevel="0" collapsed="false">
      <c r="A41" s="31"/>
      <c r="B41" s="2" t="n">
        <v>4939</v>
      </c>
      <c r="C41" s="2" t="s">
        <v>31</v>
      </c>
      <c r="D41" s="2" t="s">
        <v>32</v>
      </c>
      <c r="E41" s="2"/>
      <c r="F41" s="2"/>
      <c r="G41" s="17" t="n">
        <v>46066</v>
      </c>
      <c r="H41" s="2"/>
      <c r="I41" s="20" t="n">
        <v>-109.94</v>
      </c>
      <c r="J41" s="25"/>
      <c r="K41" s="11" t="n">
        <f aca="false">K40+I41</f>
        <v>42811.95</v>
      </c>
    </row>
    <row r="42" customFormat="false" ht="15.75" hidden="false" customHeight="false" outlineLevel="0" collapsed="false">
      <c r="A42" s="2" t="s">
        <v>15</v>
      </c>
      <c r="B42" s="2" t="s">
        <v>22</v>
      </c>
      <c r="C42" s="2" t="s">
        <v>33</v>
      </c>
      <c r="D42" s="2"/>
      <c r="E42" s="2"/>
      <c r="F42" s="2"/>
      <c r="G42" s="17" t="n">
        <v>46066</v>
      </c>
      <c r="H42" s="2"/>
      <c r="I42" s="23" t="n">
        <v>11650</v>
      </c>
      <c r="J42" s="25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22</v>
      </c>
      <c r="C43" s="2" t="s">
        <v>25</v>
      </c>
      <c r="D43" s="2"/>
      <c r="E43" s="2"/>
      <c r="F43" s="2"/>
      <c r="G43" s="17" t="n">
        <v>46073</v>
      </c>
      <c r="H43" s="2"/>
      <c r="I43" s="20" t="n">
        <v>-5931.86</v>
      </c>
      <c r="J43" s="25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22</v>
      </c>
      <c r="C44" s="2" t="s">
        <v>27</v>
      </c>
      <c r="D44" s="2"/>
      <c r="E44" s="2"/>
      <c r="F44" s="2"/>
      <c r="G44" s="17" t="n">
        <v>46073</v>
      </c>
      <c r="H44" s="2"/>
      <c r="I44" s="20" t="n">
        <v>-2000</v>
      </c>
      <c r="J44" s="25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22</v>
      </c>
      <c r="C45" s="2" t="s">
        <v>24</v>
      </c>
      <c r="D45" s="2"/>
      <c r="E45" s="2"/>
      <c r="F45" s="2"/>
      <c r="G45" s="17" t="n">
        <v>46073</v>
      </c>
      <c r="H45" s="2"/>
      <c r="I45" s="20" t="n">
        <v>-500</v>
      </c>
      <c r="J45" s="25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48</v>
      </c>
      <c r="D46" s="2" t="s">
        <v>49</v>
      </c>
      <c r="E46" s="2"/>
      <c r="F46" s="2"/>
      <c r="G46" s="17" t="n">
        <v>46073</v>
      </c>
      <c r="H46" s="2"/>
      <c r="I46" s="20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42</v>
      </c>
      <c r="D47" s="2" t="s">
        <v>50</v>
      </c>
      <c r="E47" s="2"/>
      <c r="F47" s="2"/>
      <c r="G47" s="17" t="n">
        <v>46073</v>
      </c>
      <c r="H47" s="2"/>
      <c r="I47" s="20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22</v>
      </c>
      <c r="C48" s="2" t="s">
        <v>39</v>
      </c>
      <c r="D48" s="2"/>
      <c r="E48" s="2"/>
      <c r="F48" s="2"/>
      <c r="G48" s="17" t="n">
        <v>46080</v>
      </c>
      <c r="H48" s="2"/>
      <c r="I48" s="20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16</v>
      </c>
      <c r="D49" s="2" t="s">
        <v>51</v>
      </c>
      <c r="E49" s="2" t="s">
        <v>18</v>
      </c>
      <c r="F49" s="2"/>
      <c r="G49" s="17" t="n">
        <v>46080</v>
      </c>
      <c r="H49" s="2"/>
      <c r="I49" s="20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7"/>
      <c r="H50" s="2"/>
      <c r="I50" s="20"/>
      <c r="J50" s="2"/>
      <c r="K50" s="11" t="n">
        <f aca="false">K49+I50</f>
        <v>40555.09</v>
      </c>
      <c r="M50" s="30" t="n">
        <f aca="false">SUMIF(I32:I50, "&lt;0")</f>
        <v>-24640</v>
      </c>
      <c r="N50" s="1" t="s">
        <v>52</v>
      </c>
    </row>
    <row r="51" customFormat="false" ht="15.75" hidden="false" customHeight="false" outlineLevel="0" collapsed="false">
      <c r="A51" s="2"/>
      <c r="B51" s="2" t="s">
        <v>22</v>
      </c>
      <c r="C51" s="2" t="s">
        <v>25</v>
      </c>
      <c r="D51" s="2"/>
      <c r="E51" s="2"/>
      <c r="F51" s="2"/>
      <c r="G51" s="17" t="n">
        <v>46087</v>
      </c>
      <c r="H51" s="2"/>
      <c r="I51" s="20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22</v>
      </c>
      <c r="C52" s="2" t="s">
        <v>27</v>
      </c>
      <c r="D52" s="2"/>
      <c r="E52" s="2"/>
      <c r="F52" s="2"/>
      <c r="G52" s="17" t="n">
        <v>46087</v>
      </c>
      <c r="H52" s="2"/>
      <c r="I52" s="20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22</v>
      </c>
      <c r="C53" s="2" t="s">
        <v>24</v>
      </c>
      <c r="D53" s="2"/>
      <c r="E53" s="2"/>
      <c r="F53" s="2"/>
      <c r="G53" s="17" t="n">
        <v>46087</v>
      </c>
      <c r="H53" s="2"/>
      <c r="I53" s="20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26"/>
      <c r="B54" s="26"/>
      <c r="C54" s="26"/>
      <c r="D54" s="26"/>
      <c r="E54" s="26"/>
      <c r="F54" s="26"/>
      <c r="G54" s="27"/>
      <c r="H54" s="26"/>
      <c r="I54" s="28"/>
      <c r="J54" s="26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20</v>
      </c>
      <c r="D55" s="2" t="s">
        <v>28</v>
      </c>
      <c r="E55" s="2"/>
      <c r="F55" s="2"/>
      <c r="G55" s="17" t="n">
        <v>46092</v>
      </c>
      <c r="H55" s="2"/>
      <c r="I55" s="20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22</v>
      </c>
      <c r="C56" s="2" t="s">
        <v>29</v>
      </c>
      <c r="D56" s="2" t="s">
        <v>30</v>
      </c>
      <c r="E56" s="2"/>
      <c r="F56" s="2"/>
      <c r="G56" s="17" t="n">
        <v>46092</v>
      </c>
      <c r="H56" s="2"/>
      <c r="I56" s="20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31</v>
      </c>
      <c r="D57" s="2" t="s">
        <v>32</v>
      </c>
      <c r="E57" s="2"/>
      <c r="F57" s="2"/>
      <c r="G57" s="17" t="n">
        <v>46097</v>
      </c>
      <c r="H57" s="2"/>
      <c r="I57" s="20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7"/>
      <c r="H58" s="2"/>
      <c r="I58" s="20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22</v>
      </c>
      <c r="C59" s="2" t="s">
        <v>25</v>
      </c>
      <c r="D59" s="2"/>
      <c r="E59" s="2"/>
      <c r="F59" s="2"/>
      <c r="G59" s="17" t="n">
        <v>46101</v>
      </c>
      <c r="H59" s="2"/>
      <c r="I59" s="20" t="n">
        <v>-6500</v>
      </c>
      <c r="J59" s="2"/>
      <c r="K59" s="11" t="n">
        <f aca="false">K58+I59</f>
        <v>24135.65</v>
      </c>
      <c r="M59" s="30" t="n">
        <f aca="false">SUMIF(I50:I59, "&lt;0")</f>
        <v>-16419.44</v>
      </c>
      <c r="N59" s="1" t="s">
        <v>51</v>
      </c>
    </row>
    <row r="60" customFormat="false" ht="15.75" hidden="false" customHeight="false" outlineLevel="0" collapsed="false">
      <c r="A60" s="2"/>
      <c r="B60" s="2" t="s">
        <v>22</v>
      </c>
      <c r="C60" s="2" t="s">
        <v>27</v>
      </c>
      <c r="D60" s="2"/>
      <c r="E60" s="2"/>
      <c r="F60" s="2"/>
      <c r="G60" s="17" t="n">
        <v>46101</v>
      </c>
      <c r="H60" s="2"/>
      <c r="I60" s="20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22</v>
      </c>
      <c r="C61" s="2" t="s">
        <v>24</v>
      </c>
      <c r="D61" s="2"/>
      <c r="E61" s="2"/>
      <c r="F61" s="2"/>
      <c r="G61" s="17" t="n">
        <v>46101</v>
      </c>
      <c r="H61" s="2"/>
      <c r="I61" s="20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7"/>
      <c r="H62" s="2"/>
      <c r="I62" s="20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22</v>
      </c>
      <c r="C63" s="2" t="s">
        <v>39</v>
      </c>
      <c r="D63" s="2"/>
      <c r="E63" s="2"/>
      <c r="F63" s="2"/>
      <c r="G63" s="17" t="n">
        <v>46108</v>
      </c>
      <c r="H63" s="2"/>
      <c r="I63" s="20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16</v>
      </c>
      <c r="D64" s="2" t="s">
        <v>51</v>
      </c>
      <c r="E64" s="2" t="s">
        <v>18</v>
      </c>
      <c r="F64" s="2"/>
      <c r="G64" s="17" t="n">
        <v>46108</v>
      </c>
      <c r="H64" s="2"/>
      <c r="I64" s="20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7"/>
      <c r="H65" s="2"/>
      <c r="I65" s="20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7"/>
      <c r="H66" s="2"/>
      <c r="I66" s="20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7"/>
      <c r="H67" s="2"/>
      <c r="I67" s="20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7"/>
      <c r="H68" s="2"/>
      <c r="I68" s="20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7"/>
      <c r="H69" s="2"/>
      <c r="I69" s="20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7"/>
      <c r="H70" s="2"/>
      <c r="I70" s="20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7"/>
      <c r="H71" s="2"/>
      <c r="I71" s="20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7"/>
      <c r="H72" s="2"/>
      <c r="I72" s="20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7"/>
      <c r="H73" s="2"/>
      <c r="I73" s="20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7"/>
      <c r="H74" s="2"/>
      <c r="I74" s="20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7"/>
      <c r="H75" s="2"/>
      <c r="I75" s="20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7"/>
      <c r="H76" s="2"/>
      <c r="I76" s="20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7"/>
      <c r="H77" s="2"/>
      <c r="I77" s="20"/>
      <c r="J77" s="2"/>
      <c r="K77" s="11"/>
      <c r="M77" s="16" t="n">
        <f aca="false">SUMIF(I60:I77, "&lt;0")</f>
        <v>-7000</v>
      </c>
      <c r="N77" s="1" t="s">
        <v>53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7"/>
      <c r="H78" s="2"/>
      <c r="I78" s="20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7"/>
      <c r="H79" s="2"/>
      <c r="I79" s="20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7"/>
      <c r="H80" s="2"/>
      <c r="I80" s="20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7"/>
      <c r="H81" s="2"/>
      <c r="I81" s="20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7"/>
      <c r="H82" s="2"/>
      <c r="I82" s="20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7"/>
      <c r="H83" s="2"/>
      <c r="I83" s="20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7"/>
      <c r="H84" s="2"/>
      <c r="I84" s="20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7"/>
      <c r="H85" s="2"/>
      <c r="I85" s="20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7"/>
      <c r="H86" s="2"/>
      <c r="I86" s="20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7"/>
      <c r="H87" s="2"/>
      <c r="I87" s="20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7"/>
      <c r="H88" s="2"/>
      <c r="I88" s="20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7"/>
      <c r="H89" s="2"/>
      <c r="I89" s="20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7"/>
      <c r="H90" s="2"/>
      <c r="I90" s="20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7"/>
      <c r="H91" s="2"/>
      <c r="I91" s="20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7"/>
      <c r="H92" s="2"/>
      <c r="I92" s="20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7"/>
      <c r="H93" s="2"/>
      <c r="I93" s="20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7"/>
      <c r="H94" s="2"/>
      <c r="I94" s="20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7"/>
      <c r="H95" s="2"/>
      <c r="I95" s="20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7"/>
      <c r="H96" s="2"/>
      <c r="I96" s="20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7"/>
      <c r="H97" s="2"/>
      <c r="I97" s="20"/>
      <c r="J97" s="2"/>
      <c r="K97" s="11"/>
      <c r="M97" s="16" t="n">
        <f aca="false">SUMIF(I78:I97, "&lt;0")</f>
        <v>0</v>
      </c>
      <c r="N97" s="1" t="s">
        <v>54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7"/>
      <c r="H98" s="2"/>
      <c r="I98" s="20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7"/>
      <c r="H99" s="2"/>
      <c r="I99" s="20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7"/>
      <c r="H100" s="2"/>
      <c r="I100" s="20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7"/>
      <c r="H101" s="2"/>
      <c r="I101" s="20"/>
      <c r="J101" s="2"/>
      <c r="K101" s="11"/>
      <c r="M101" s="32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7"/>
      <c r="H102" s="2"/>
      <c r="I102" s="20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7"/>
      <c r="H103" s="2"/>
      <c r="I103" s="20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7"/>
      <c r="H104" s="2"/>
      <c r="I104" s="20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7"/>
      <c r="H105" s="2"/>
      <c r="I105" s="20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7"/>
      <c r="H106" s="2"/>
      <c r="I106" s="20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7"/>
      <c r="H107" s="2"/>
      <c r="I107" s="20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7"/>
      <c r="H108" s="2"/>
      <c r="I108" s="20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7"/>
      <c r="H109" s="2"/>
      <c r="I109" s="20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7"/>
      <c r="H110" s="2"/>
      <c r="I110" s="20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7"/>
      <c r="H111" s="2"/>
      <c r="I111" s="20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7"/>
      <c r="H112" s="2"/>
      <c r="I112" s="20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7"/>
      <c r="H113" s="2"/>
      <c r="I113" s="20"/>
      <c r="J113" s="2"/>
      <c r="K113" s="11"/>
      <c r="M113" s="33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7"/>
      <c r="H114" s="2"/>
      <c r="I114" s="20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7"/>
      <c r="H115" s="2"/>
      <c r="I115" s="20"/>
      <c r="J115" s="25"/>
      <c r="K115" s="11"/>
      <c r="M115" s="16" t="n">
        <f aca="false">SUMIF(I98:I115, "&lt;0")</f>
        <v>0</v>
      </c>
      <c r="N115" s="1" t="s">
        <v>55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7"/>
      <c r="H116" s="2"/>
      <c r="I116" s="20"/>
      <c r="J116" s="25"/>
      <c r="K116" s="11"/>
    </row>
    <row r="117" customFormat="false" ht="15.75" hidden="false" customHeight="false" outlineLevel="0" collapsed="false">
      <c r="A117" s="2"/>
      <c r="B117" s="2"/>
      <c r="C117" s="34"/>
      <c r="D117" s="2"/>
      <c r="E117" s="2"/>
      <c r="F117" s="2"/>
      <c r="G117" s="34"/>
      <c r="H117" s="2"/>
      <c r="I117" s="20"/>
      <c r="J117" s="25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34"/>
      <c r="H118" s="2"/>
      <c r="I118" s="20"/>
      <c r="J118" s="25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7"/>
      <c r="H119" s="2"/>
      <c r="I119" s="20"/>
      <c r="J119" s="25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7"/>
      <c r="H120" s="2"/>
      <c r="I120" s="20"/>
      <c r="J120" s="25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7"/>
      <c r="H121" s="2"/>
      <c r="I121" s="20"/>
      <c r="J121" s="25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7"/>
      <c r="H122" s="2"/>
      <c r="I122" s="20"/>
      <c r="J122" s="25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7"/>
      <c r="H123" s="2"/>
      <c r="I123" s="20"/>
      <c r="J123" s="25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7"/>
      <c r="H124" s="2"/>
      <c r="I124" s="20"/>
      <c r="J124" s="25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7"/>
      <c r="H125" s="2"/>
      <c r="I125" s="20"/>
      <c r="J125" s="25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7"/>
      <c r="H126" s="2"/>
      <c r="I126" s="20"/>
      <c r="J126" s="25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7"/>
      <c r="H127" s="2"/>
      <c r="I127" s="20"/>
      <c r="J127" s="25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7"/>
      <c r="H128" s="2"/>
      <c r="I128" s="20"/>
      <c r="J128" s="25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7"/>
      <c r="H129" s="2"/>
      <c r="I129" s="20"/>
      <c r="J129" s="25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7"/>
      <c r="H130" s="2"/>
      <c r="I130" s="20"/>
      <c r="J130" s="25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7"/>
      <c r="H131" s="2"/>
      <c r="I131" s="20"/>
      <c r="J131" s="25"/>
      <c r="K131" s="11"/>
      <c r="M131" s="16" t="n">
        <f aca="false">SUMIF(I116:I131, "&lt;0")</f>
        <v>0</v>
      </c>
      <c r="N131" s="1" t="s">
        <v>56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7"/>
      <c r="H132" s="2"/>
      <c r="I132" s="20"/>
      <c r="J132" s="25"/>
      <c r="K132" s="11"/>
      <c r="M132" s="32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7"/>
      <c r="H133" s="2"/>
      <c r="I133" s="20"/>
      <c r="J133" s="25"/>
      <c r="K133" s="11"/>
      <c r="M133" s="33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7"/>
      <c r="H134" s="2"/>
      <c r="I134" s="20"/>
      <c r="J134" s="25"/>
      <c r="K134" s="11"/>
      <c r="M134" s="33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7"/>
      <c r="H135" s="2"/>
      <c r="I135" s="20"/>
      <c r="J135" s="25"/>
      <c r="K135" s="11"/>
      <c r="M135" s="33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7"/>
      <c r="H136" s="2"/>
      <c r="I136" s="20"/>
      <c r="J136" s="25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7"/>
      <c r="H137" s="2"/>
      <c r="I137" s="20"/>
      <c r="J137" s="25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7"/>
      <c r="H138" s="2"/>
      <c r="I138" s="20"/>
      <c r="J138" s="25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7"/>
      <c r="H139" s="2"/>
      <c r="I139" s="20"/>
      <c r="J139" s="25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7"/>
      <c r="H140" s="2"/>
      <c r="I140" s="20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7"/>
      <c r="H141" s="2"/>
      <c r="I141" s="20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7"/>
      <c r="H142" s="2"/>
      <c r="I142" s="20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7"/>
      <c r="H143" s="2"/>
      <c r="I143" s="20"/>
      <c r="K143" s="11"/>
      <c r="M143" s="32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7"/>
      <c r="H144" s="2"/>
      <c r="I144" s="20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7"/>
      <c r="H145" s="2"/>
      <c r="I145" s="20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7"/>
      <c r="H146" s="2"/>
      <c r="I146" s="20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7"/>
      <c r="H147" s="2"/>
      <c r="I147" s="20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7"/>
      <c r="H148" s="2"/>
      <c r="I148" s="20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7"/>
      <c r="H149" s="2"/>
      <c r="I149" s="20"/>
      <c r="K149" s="11"/>
      <c r="M149" s="16" t="n">
        <f aca="false">SUMIF(I132:I149, "&lt;0")</f>
        <v>0</v>
      </c>
      <c r="N149" s="1" t="s">
        <v>57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7"/>
      <c r="H150" s="2"/>
      <c r="I150" s="20"/>
      <c r="K150" s="11"/>
      <c r="M150" s="33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7"/>
      <c r="H151" s="2"/>
      <c r="I151" s="20"/>
      <c r="K151" s="11"/>
      <c r="M151" s="33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7"/>
      <c r="I152" s="20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7"/>
      <c r="H153" s="2"/>
      <c r="I153" s="20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7"/>
      <c r="H154" s="2"/>
      <c r="I154" s="20"/>
      <c r="K154" s="11"/>
      <c r="M154" s="35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7"/>
      <c r="H155" s="2"/>
      <c r="I155" s="20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7"/>
      <c r="H156" s="2"/>
      <c r="I156" s="20"/>
      <c r="K156" s="11"/>
      <c r="M156" s="35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7"/>
      <c r="H157" s="2"/>
      <c r="I157" s="20"/>
      <c r="K157" s="11"/>
      <c r="M157" s="35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7"/>
      <c r="H158" s="2"/>
      <c r="I158" s="20"/>
      <c r="K158" s="11"/>
      <c r="M158" s="35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7"/>
      <c r="H159" s="2"/>
      <c r="I159" s="20"/>
      <c r="K159" s="11"/>
      <c r="M159" s="35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7"/>
      <c r="H160" s="2"/>
      <c r="I160" s="20"/>
      <c r="K160" s="11"/>
      <c r="M160" s="35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7"/>
      <c r="H161" s="2"/>
      <c r="I161" s="20"/>
      <c r="K161" s="11"/>
      <c r="M161" s="35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7"/>
      <c r="H162" s="2"/>
      <c r="I162" s="20"/>
      <c r="K162" s="11"/>
      <c r="M162" s="35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7"/>
      <c r="H163" s="2"/>
      <c r="I163" s="20"/>
      <c r="K163" s="11"/>
      <c r="M163" s="35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7"/>
      <c r="H164" s="2"/>
      <c r="I164" s="20"/>
      <c r="K164" s="11"/>
      <c r="M164" s="35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7"/>
      <c r="H165" s="2"/>
      <c r="I165" s="20"/>
      <c r="K165" s="11"/>
      <c r="M165" s="16" t="n">
        <f aca="false">SUMIF(I150:I165, "&lt;0")</f>
        <v>0</v>
      </c>
      <c r="N165" s="1" t="s">
        <v>58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7"/>
      <c r="H166" s="2"/>
      <c r="I166" s="20"/>
      <c r="K166" s="11"/>
      <c r="M166" s="35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7"/>
      <c r="H167" s="2"/>
      <c r="I167" s="20"/>
      <c r="K167" s="11"/>
      <c r="M167" s="35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7"/>
      <c r="H168" s="2"/>
      <c r="I168" s="20"/>
      <c r="K168" s="11"/>
      <c r="M168" s="35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7"/>
      <c r="H169" s="2"/>
      <c r="I169" s="20"/>
      <c r="K169" s="11"/>
      <c r="M169" s="35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7"/>
      <c r="H170" s="2"/>
      <c r="I170" s="20"/>
      <c r="K170" s="11"/>
      <c r="M170" s="35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7"/>
      <c r="H171" s="2"/>
      <c r="I171" s="20"/>
      <c r="K171" s="11"/>
      <c r="M171" s="35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7"/>
      <c r="H172" s="2"/>
      <c r="I172" s="20"/>
      <c r="K172" s="11"/>
      <c r="M172" s="35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7"/>
      <c r="H173" s="2"/>
      <c r="I173" s="20"/>
      <c r="K173" s="11"/>
      <c r="M173" s="35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7"/>
      <c r="H174" s="2"/>
      <c r="I174" s="20"/>
      <c r="K174" s="11"/>
      <c r="M174" s="35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7"/>
      <c r="H175" s="2"/>
      <c r="I175" s="20"/>
      <c r="K175" s="11"/>
      <c r="M175" s="35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7"/>
      <c r="H176" s="2"/>
      <c r="I176" s="20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7"/>
      <c r="H177" s="2"/>
      <c r="I177" s="20"/>
      <c r="K177" s="11"/>
      <c r="M177" s="35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7"/>
      <c r="H178" s="2"/>
      <c r="I178" s="20"/>
      <c r="K178" s="11"/>
      <c r="M178" s="35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7"/>
      <c r="H179" s="2"/>
      <c r="I179" s="20"/>
      <c r="K179" s="11"/>
      <c r="M179" s="35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7"/>
      <c r="H180" s="2"/>
      <c r="I180" s="20"/>
      <c r="K180" s="11"/>
      <c r="M180" s="35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7"/>
      <c r="H181" s="2"/>
      <c r="I181" s="20"/>
      <c r="K181" s="11"/>
      <c r="M181" s="35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7"/>
      <c r="H182" s="2"/>
      <c r="I182" s="20"/>
      <c r="K182" s="11"/>
      <c r="M182" s="35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7"/>
      <c r="H183" s="2"/>
      <c r="I183" s="20"/>
      <c r="K183" s="11"/>
      <c r="M183" s="35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7"/>
      <c r="H184" s="2"/>
      <c r="I184" s="20"/>
      <c r="K184" s="11"/>
      <c r="M184" s="35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7"/>
      <c r="H185" s="2"/>
      <c r="I185" s="20"/>
      <c r="K185" s="11"/>
      <c r="M185" s="35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7"/>
      <c r="H186" s="2"/>
      <c r="I186" s="20"/>
      <c r="K186" s="11"/>
      <c r="M186" s="35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7"/>
      <c r="H187" s="2"/>
      <c r="I187" s="20"/>
      <c r="K187" s="11"/>
      <c r="M187" s="35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7"/>
      <c r="H188" s="2"/>
      <c r="I188" s="20"/>
      <c r="K188" s="11"/>
      <c r="M188" s="35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7"/>
      <c r="H189" s="2"/>
      <c r="I189" s="20"/>
      <c r="K189" s="11"/>
      <c r="M189" s="35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7"/>
      <c r="H190" s="2"/>
      <c r="I190" s="20"/>
      <c r="K190" s="11"/>
      <c r="M190" s="35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7"/>
      <c r="H191" s="2"/>
      <c r="I191" s="20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36"/>
      <c r="E192" s="2"/>
      <c r="F192" s="2"/>
      <c r="G192" s="17"/>
      <c r="H192" s="2"/>
      <c r="I192" s="20"/>
      <c r="K192" s="11"/>
      <c r="M192" s="35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7"/>
      <c r="H193" s="2"/>
      <c r="I193" s="20"/>
      <c r="K193" s="11"/>
      <c r="M193" s="35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7"/>
      <c r="H194" s="2"/>
      <c r="I194" s="20"/>
      <c r="K194" s="11"/>
      <c r="M194" s="35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7"/>
      <c r="H195" s="2"/>
      <c r="I195" s="20"/>
      <c r="K195" s="11"/>
      <c r="M195" s="35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7"/>
      <c r="H196" s="2"/>
      <c r="I196" s="20"/>
      <c r="K196" s="11"/>
      <c r="M196" s="35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7"/>
      <c r="H197" s="2"/>
      <c r="I197" s="20"/>
      <c r="K197" s="11"/>
      <c r="M197" s="35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7"/>
      <c r="H198" s="2"/>
      <c r="I198" s="20"/>
      <c r="K198" s="11"/>
      <c r="M198" s="35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7"/>
      <c r="H199" s="2"/>
      <c r="I199" s="20"/>
      <c r="K199" s="11"/>
      <c r="M199" s="35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7"/>
      <c r="H200" s="2"/>
      <c r="I200" s="20"/>
      <c r="K200" s="11"/>
      <c r="M200" s="35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7"/>
      <c r="H201" s="2"/>
      <c r="I201" s="20"/>
      <c r="K201" s="11"/>
      <c r="M201" s="16" t="n">
        <f aca="false">SUMIF(I182:I201, "&lt;0")</f>
        <v>0</v>
      </c>
      <c r="N201" s="1" t="s">
        <v>59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7"/>
      <c r="H202" s="2"/>
      <c r="I202" s="20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7"/>
      <c r="H203" s="2"/>
      <c r="I203" s="20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7"/>
      <c r="H204" s="2"/>
      <c r="I204" s="20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7"/>
      <c r="H205" s="2"/>
      <c r="I205" s="20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7"/>
      <c r="H206" s="2"/>
      <c r="I206" s="20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7"/>
      <c r="H207" s="2"/>
      <c r="I207" s="20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7"/>
      <c r="H208" s="2"/>
      <c r="I208" s="20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7"/>
      <c r="H209" s="2"/>
      <c r="I209" s="20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7"/>
      <c r="H210" s="2"/>
      <c r="I210" s="20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7"/>
      <c r="H211" s="2"/>
      <c r="I211" s="20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7"/>
      <c r="H212" s="2"/>
      <c r="I212" s="20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7"/>
      <c r="H213" s="2"/>
      <c r="I213" s="20"/>
      <c r="K213" s="11"/>
      <c r="M213" s="35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7"/>
      <c r="H214" s="2"/>
      <c r="I214" s="20"/>
      <c r="K214" s="11"/>
      <c r="M214" s="35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7"/>
      <c r="H215" s="2"/>
      <c r="I215" s="20"/>
      <c r="K215" s="11"/>
      <c r="M215" s="35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7"/>
      <c r="H216" s="2"/>
      <c r="I216" s="20"/>
      <c r="K216" s="11"/>
      <c r="M216" s="35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7"/>
      <c r="H217" s="2"/>
      <c r="I217" s="20"/>
      <c r="K217" s="11"/>
      <c r="M217" s="35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7"/>
      <c r="H218" s="2"/>
      <c r="I218" s="20"/>
      <c r="K218" s="11"/>
      <c r="M218" s="35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7"/>
      <c r="H219" s="2"/>
      <c r="I219" s="20"/>
      <c r="K219" s="11"/>
      <c r="M219" s="35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7"/>
      <c r="H220" s="2"/>
      <c r="I220" s="20"/>
      <c r="K220" s="11"/>
      <c r="M220" s="35"/>
    </row>
    <row r="221" customFormat="false" ht="15.75" hidden="false" customHeight="false" outlineLevel="0" collapsed="false">
      <c r="A221" s="37"/>
      <c r="B221" s="2"/>
      <c r="C221" s="2"/>
      <c r="D221" s="2"/>
      <c r="E221" s="2"/>
      <c r="F221" s="2"/>
      <c r="G221" s="17"/>
      <c r="H221" s="2"/>
      <c r="I221" s="20"/>
      <c r="K221" s="11"/>
      <c r="M221" s="16" t="n">
        <f aca="false">SUMIF(I202:I216, "&lt;0")</f>
        <v>0</v>
      </c>
      <c r="N221" s="1" t="s">
        <v>60</v>
      </c>
    </row>
    <row r="222" customFormat="false" ht="15.75" hidden="false" customHeight="false" outlineLevel="0" collapsed="false">
      <c r="A222" s="37"/>
      <c r="B222" s="37"/>
      <c r="C222" s="2"/>
      <c r="D222" s="2"/>
      <c r="E222" s="2"/>
      <c r="F222" s="2"/>
      <c r="G222" s="3"/>
      <c r="H222" s="2"/>
      <c r="I222" s="20"/>
      <c r="K222" s="11"/>
      <c r="M222" s="35"/>
    </row>
    <row r="223" customFormat="false" ht="15.75" hidden="false" customHeight="true" outlineLevel="0" collapsed="false">
      <c r="A223" s="38" t="s">
        <v>61</v>
      </c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M223" s="39"/>
    </row>
    <row r="224" customFormat="false" ht="15.75" hidden="false" customHeight="false" outlineLevel="0" collapsed="false">
      <c r="A224" s="37"/>
      <c r="B224" s="37"/>
      <c r="C224" s="2" t="s">
        <v>62</v>
      </c>
      <c r="D224" s="2"/>
      <c r="E224" s="2"/>
      <c r="F224" s="18"/>
      <c r="G224" s="20"/>
      <c r="H224" s="2"/>
      <c r="I224" s="20" t="n">
        <f aca="false">SUMIF(I13:I222, "&lt;0")</f>
        <v>-72422.87</v>
      </c>
      <c r="J224" s="2"/>
      <c r="K224" s="11"/>
      <c r="L224" s="16" t="s">
        <v>63</v>
      </c>
      <c r="M224" s="11"/>
    </row>
    <row r="225" customFormat="false" ht="15.75" hidden="false" customHeight="false" outlineLevel="0" collapsed="false">
      <c r="A225" s="37"/>
      <c r="B225" s="37"/>
      <c r="C225" s="2" t="s">
        <v>64</v>
      </c>
      <c r="D225" s="2"/>
      <c r="E225" s="2"/>
      <c r="F225" s="18"/>
      <c r="G225" s="11"/>
      <c r="H225" s="2"/>
      <c r="I225" s="11" t="n">
        <f aca="false">SUMIF(I13:I222, "&gt;0")</f>
        <v>25450</v>
      </c>
      <c r="J225" s="2"/>
      <c r="K225" s="11"/>
      <c r="L225" s="16" t="s">
        <v>65</v>
      </c>
      <c r="M225" s="11" t="n">
        <f aca="false">I225-M224</f>
        <v>25450</v>
      </c>
    </row>
    <row r="226" customFormat="false" ht="15.75" hidden="false" customHeight="false" outlineLevel="0" collapsed="false">
      <c r="A226" s="37"/>
      <c r="B226" s="37"/>
      <c r="C226" s="2" t="s">
        <v>66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37"/>
      <c r="B227" s="37"/>
      <c r="C227" s="2"/>
      <c r="D227" s="2"/>
      <c r="E227" s="2"/>
      <c r="F227" s="2"/>
      <c r="G227" s="17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37"/>
      <c r="B228" s="37" t="s">
        <v>67</v>
      </c>
      <c r="C228" s="37" t="s">
        <v>68</v>
      </c>
      <c r="D228" s="37"/>
      <c r="E228" s="37"/>
      <c r="F228" s="37"/>
      <c r="G228" s="40"/>
      <c r="H228" s="37"/>
      <c r="I228" s="41" t="n">
        <f aca="false">(I226-35500)*0.51</f>
        <v>-42061.1637</v>
      </c>
      <c r="K228" s="33"/>
      <c r="L228" s="16" t="s">
        <v>69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37"/>
      <c r="B229" s="37" t="s">
        <v>67</v>
      </c>
      <c r="C229" s="37" t="s">
        <v>30</v>
      </c>
      <c r="D229" s="37"/>
      <c r="E229" s="37"/>
      <c r="F229" s="37"/>
      <c r="G229" s="40"/>
      <c r="H229" s="37"/>
      <c r="I229" s="41" t="n">
        <f aca="false">(I226-35500)*0.49</f>
        <v>-40411.7063</v>
      </c>
      <c r="K229" s="33"/>
    </row>
    <row r="230" customFormat="false" ht="15.75" hidden="false" customHeight="false" outlineLevel="0" collapsed="false">
      <c r="A230" s="37"/>
      <c r="B230" s="37" t="s">
        <v>67</v>
      </c>
      <c r="C230" s="37" t="s">
        <v>70</v>
      </c>
      <c r="D230" s="37"/>
      <c r="E230" s="37"/>
      <c r="F230" s="37"/>
      <c r="G230" s="40"/>
      <c r="H230" s="37"/>
      <c r="I230" s="41" t="n">
        <v>500</v>
      </c>
      <c r="K230" s="33"/>
    </row>
    <row r="231" customFormat="false" ht="15.75" hidden="false" customHeight="false" outlineLevel="0" collapsed="false">
      <c r="A231" s="37"/>
      <c r="B231" s="37"/>
      <c r="C231" s="37"/>
      <c r="D231" s="37"/>
      <c r="E231" s="37"/>
      <c r="F231" s="37"/>
      <c r="G231" s="40"/>
      <c r="H231" s="37"/>
      <c r="I231" s="37"/>
    </row>
    <row r="232" customFormat="false" ht="15.75" hidden="false" customHeight="false" outlineLevel="0" collapsed="false">
      <c r="A232" s="37"/>
      <c r="B232" s="37"/>
      <c r="C232" s="37"/>
      <c r="D232" s="37"/>
      <c r="E232" s="37"/>
      <c r="F232" s="37"/>
      <c r="G232" s="40"/>
      <c r="H232" s="37"/>
      <c r="I232" s="37"/>
    </row>
    <row r="233" customFormat="false" ht="15.75" hidden="false" customHeight="false" outlineLevel="0" collapsed="false">
      <c r="A233" s="37"/>
      <c r="B233" s="37"/>
      <c r="C233" s="37"/>
      <c r="D233" s="37"/>
      <c r="E233" s="37"/>
      <c r="F233" s="37"/>
      <c r="G233" s="40"/>
      <c r="H233" s="37"/>
      <c r="I233" s="37"/>
    </row>
    <row r="234" customFormat="false" ht="15.75" hidden="false" customHeight="false" outlineLevel="0" collapsed="false">
      <c r="A234" s="37"/>
      <c r="B234" s="37"/>
      <c r="C234" s="37"/>
      <c r="D234" s="37"/>
      <c r="E234" s="37"/>
      <c r="F234" s="37"/>
      <c r="G234" s="40"/>
      <c r="H234" s="37"/>
      <c r="I234" s="37"/>
    </row>
    <row r="235" customFormat="false" ht="15.75" hidden="false" customHeight="false" outlineLevel="0" collapsed="false">
      <c r="A235" s="37"/>
      <c r="B235" s="37"/>
      <c r="C235" s="37"/>
      <c r="D235" s="37"/>
      <c r="E235" s="37"/>
      <c r="F235" s="37"/>
      <c r="G235" s="40"/>
      <c r="H235" s="37"/>
      <c r="I235" s="37"/>
    </row>
    <row r="236" customFormat="false" ht="15.75" hidden="false" customHeight="false" outlineLevel="0" collapsed="false">
      <c r="A236" s="37"/>
      <c r="B236" s="37"/>
      <c r="C236" s="37"/>
      <c r="D236" s="37"/>
      <c r="E236" s="37"/>
      <c r="F236" s="37"/>
      <c r="G236" s="40"/>
      <c r="H236" s="37"/>
      <c r="I236" s="37"/>
    </row>
    <row r="237" customFormat="false" ht="15.75" hidden="false" customHeight="false" outlineLevel="0" collapsed="false">
      <c r="A237" s="37"/>
      <c r="B237" s="37"/>
      <c r="C237" s="37"/>
      <c r="D237" s="37"/>
      <c r="E237" s="37"/>
      <c r="F237" s="37"/>
      <c r="G237" s="40"/>
      <c r="H237" s="37"/>
      <c r="I237" s="37"/>
    </row>
    <row r="238" customFormat="false" ht="15.75" hidden="false" customHeight="false" outlineLevel="0" collapsed="false">
      <c r="A238" s="37"/>
      <c r="B238" s="37"/>
      <c r="C238" s="37"/>
      <c r="D238" s="37"/>
      <c r="E238" s="37"/>
      <c r="F238" s="37"/>
      <c r="G238" s="40"/>
      <c r="H238" s="37"/>
      <c r="I238" s="37"/>
    </row>
    <row r="239" customFormat="false" ht="15.75" hidden="false" customHeight="false" outlineLevel="0" collapsed="false">
      <c r="A239" s="37"/>
      <c r="B239" s="37"/>
      <c r="C239" s="37"/>
      <c r="D239" s="37"/>
      <c r="E239" s="37"/>
      <c r="F239" s="37"/>
      <c r="G239" s="40"/>
      <c r="H239" s="37"/>
      <c r="I239" s="37"/>
    </row>
    <row r="240" customFormat="false" ht="15.75" hidden="false" customHeight="false" outlineLevel="0" collapsed="false">
      <c r="A240" s="37"/>
      <c r="B240" s="37"/>
      <c r="C240" s="37"/>
      <c r="D240" s="37"/>
      <c r="E240" s="37"/>
      <c r="F240" s="37"/>
      <c r="G240" s="40"/>
      <c r="H240" s="37"/>
      <c r="I240" s="37"/>
    </row>
    <row r="241" customFormat="false" ht="15.75" hidden="false" customHeight="false" outlineLevel="0" collapsed="false">
      <c r="A241" s="37"/>
      <c r="B241" s="37"/>
      <c r="C241" s="37"/>
      <c r="D241" s="37"/>
      <c r="E241" s="37"/>
      <c r="F241" s="37"/>
      <c r="G241" s="40"/>
      <c r="H241" s="37"/>
      <c r="I241" s="37"/>
    </row>
    <row r="242" customFormat="false" ht="15.75" hidden="false" customHeight="false" outlineLevel="0" collapsed="false">
      <c r="A242" s="37"/>
      <c r="B242" s="37"/>
      <c r="C242" s="37"/>
      <c r="D242" s="37"/>
      <c r="E242" s="37"/>
      <c r="F242" s="37"/>
      <c r="G242" s="40"/>
      <c r="H242" s="37"/>
      <c r="I242" s="37"/>
    </row>
    <row r="243" customFormat="false" ht="15.75" hidden="false" customHeight="false" outlineLevel="0" collapsed="false">
      <c r="A243" s="37"/>
      <c r="B243" s="37"/>
      <c r="C243" s="37"/>
      <c r="D243" s="37"/>
      <c r="E243" s="37"/>
      <c r="F243" s="37"/>
      <c r="G243" s="40"/>
      <c r="H243" s="37"/>
      <c r="I243" s="37"/>
    </row>
    <row r="244" customFormat="false" ht="15.75" hidden="false" customHeight="false" outlineLevel="0" collapsed="false">
      <c r="A244" s="37"/>
      <c r="B244" s="37"/>
      <c r="C244" s="37"/>
      <c r="D244" s="37"/>
      <c r="E244" s="37"/>
      <c r="F244" s="37"/>
      <c r="G244" s="40"/>
      <c r="H244" s="37"/>
      <c r="I244" s="37"/>
    </row>
    <row r="245" customFormat="false" ht="15.75" hidden="false" customHeight="false" outlineLevel="0" collapsed="false">
      <c r="A245" s="37"/>
      <c r="B245" s="37"/>
      <c r="C245" s="37"/>
      <c r="D245" s="37"/>
      <c r="E245" s="37"/>
      <c r="F245" s="37"/>
      <c r="G245" s="40"/>
      <c r="H245" s="37"/>
      <c r="I245" s="37"/>
    </row>
    <row r="246" customFormat="false" ht="15.75" hidden="false" customHeight="false" outlineLevel="0" collapsed="false">
      <c r="A246" s="37"/>
      <c r="B246" s="37"/>
      <c r="C246" s="37"/>
      <c r="D246" s="37"/>
      <c r="E246" s="37"/>
      <c r="F246" s="37"/>
      <c r="G246" s="40"/>
      <c r="H246" s="37"/>
      <c r="I246" s="37"/>
    </row>
    <row r="247" customFormat="false" ht="15.75" hidden="false" customHeight="false" outlineLevel="0" collapsed="false">
      <c r="A247" s="37"/>
      <c r="B247" s="37"/>
      <c r="C247" s="37"/>
      <c r="D247" s="37"/>
      <c r="E247" s="37"/>
      <c r="F247" s="37"/>
      <c r="G247" s="40"/>
      <c r="H247" s="37"/>
      <c r="I247" s="37"/>
    </row>
    <row r="248" customFormat="false" ht="15.75" hidden="false" customHeight="false" outlineLevel="0" collapsed="false">
      <c r="A248" s="37"/>
      <c r="B248" s="37"/>
      <c r="C248" s="37"/>
      <c r="D248" s="37"/>
      <c r="E248" s="37"/>
      <c r="F248" s="37"/>
      <c r="G248" s="40"/>
      <c r="H248" s="37"/>
      <c r="I248" s="37"/>
    </row>
    <row r="249" customFormat="false" ht="15.75" hidden="false" customHeight="false" outlineLevel="0" collapsed="false">
      <c r="A249" s="37"/>
      <c r="B249" s="37"/>
      <c r="C249" s="37"/>
      <c r="D249" s="37"/>
      <c r="E249" s="37"/>
      <c r="F249" s="37"/>
      <c r="G249" s="40"/>
      <c r="H249" s="37"/>
      <c r="I249" s="37"/>
    </row>
    <row r="250" customFormat="false" ht="15.75" hidden="false" customHeight="false" outlineLevel="0" collapsed="false">
      <c r="A250" s="37"/>
      <c r="B250" s="37"/>
      <c r="C250" s="37"/>
      <c r="D250" s="37"/>
      <c r="E250" s="37"/>
      <c r="F250" s="37"/>
      <c r="G250" s="40"/>
      <c r="H250" s="37"/>
      <c r="I250" s="37"/>
    </row>
    <row r="251" customFormat="false" ht="15.75" hidden="false" customHeight="false" outlineLevel="0" collapsed="false">
      <c r="A251" s="37"/>
      <c r="B251" s="37"/>
      <c r="C251" s="37"/>
      <c r="D251" s="37"/>
      <c r="E251" s="37"/>
      <c r="F251" s="37"/>
      <c r="G251" s="40"/>
      <c r="H251" s="37"/>
      <c r="I251" s="37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71</v>
      </c>
      <c r="C6" s="6"/>
      <c r="D6" s="6"/>
      <c r="E6" s="6"/>
      <c r="F6" s="6"/>
      <c r="G6" s="6"/>
      <c r="H6" s="2"/>
      <c r="I6" s="2"/>
      <c r="J6" s="42" t="n">
        <v>1280</v>
      </c>
      <c r="K6" s="4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71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73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75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43"/>
      <c r="G17" s="43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43"/>
      <c r="G26" s="43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43"/>
      <c r="G28" s="43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46087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76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76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78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79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80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46087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81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37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82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84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85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7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81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38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46073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86</v>
      </c>
      <c r="C6" s="6"/>
      <c r="D6" s="6"/>
      <c r="E6" s="6"/>
      <c r="F6" s="6"/>
      <c r="G6" s="6"/>
      <c r="H6" s="2"/>
      <c r="I6" s="2"/>
      <c r="J6" s="5"/>
      <c r="K6" s="5" t="n">
        <v>840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87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89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50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7" t="n">
        <f aca="false">K3</f>
        <v>46073</v>
      </c>
      <c r="I21" s="11"/>
      <c r="J21" s="11"/>
      <c r="K21" s="11" t="n">
        <f aca="false">K6</f>
        <v>840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90</v>
      </c>
      <c r="B26" s="2" t="str">
        <f aca="false">B14</f>
        <v>Pope John Paul Auditorium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44"/>
      <c r="D27" s="36"/>
      <c r="E27" s="44"/>
      <c r="F27" s="45"/>
      <c r="G27" s="44"/>
      <c r="H27" s="36"/>
      <c r="I27" s="44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46073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91</v>
      </c>
      <c r="C6" s="6"/>
      <c r="D6" s="6"/>
      <c r="E6" s="6"/>
      <c r="F6" s="6"/>
      <c r="G6" s="6"/>
      <c r="H6" s="2"/>
      <c r="I6" s="2"/>
      <c r="J6" s="5" t="n">
        <v>135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92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93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94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46" t="s">
        <v>95</v>
      </c>
      <c r="C14" s="46"/>
      <c r="D14" s="46"/>
      <c r="E14" s="46"/>
      <c r="F14" s="46"/>
      <c r="G14" s="46"/>
      <c r="H14" s="46"/>
      <c r="I14" s="46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7" t="n">
        <f aca="false">J3</f>
        <v>46073</v>
      </c>
      <c r="I21" s="11"/>
      <c r="J21" s="11" t="n">
        <f aca="false">J6</f>
        <v>135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96</v>
      </c>
      <c r="C26" s="2" t="str">
        <f aca="false">B14</f>
        <v>616 : Foggy Waters Marian &amp; Floorworks and Blinds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47"/>
      <c r="C27" s="47"/>
      <c r="D27" s="47"/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47"/>
      <c r="C28" s="47"/>
      <c r="D28" s="47"/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48"/>
      <c r="D29" s="49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47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97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98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99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100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50" t="s">
        <v>101</v>
      </c>
      <c r="B14" s="6" t="s">
        <v>102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7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51" t="n">
        <v>46066</v>
      </c>
      <c r="K3" s="5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103</v>
      </c>
      <c r="C6" s="6"/>
      <c r="D6" s="6"/>
      <c r="E6" s="6"/>
      <c r="F6" s="6"/>
      <c r="G6" s="6"/>
      <c r="H6" s="2"/>
      <c r="I6" s="2"/>
      <c r="J6" s="42" t="n">
        <v>109.94</v>
      </c>
      <c r="K6" s="4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103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105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106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46" t="n">
        <v>27768</v>
      </c>
      <c r="C14" s="46"/>
      <c r="D14" s="46"/>
      <c r="E14" s="46"/>
      <c r="F14" s="46"/>
      <c r="G14" s="46"/>
      <c r="H14" s="4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46066</v>
      </c>
      <c r="I21" s="11"/>
      <c r="J21" s="11" t="n">
        <f aca="false">J6</f>
        <v>109.94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101</v>
      </c>
      <c r="B26" s="2" t="n">
        <f aca="false">B14</f>
        <v>27768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1">
    <mergeCell ref="J3:K3"/>
    <mergeCell ref="B6:G6"/>
    <mergeCell ref="J6:K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2026-03-06T10:41:12Z</cp:lastPrinted>
  <dcterms:modified xsi:type="dcterms:W3CDTF">2026-03-06T10:41:14Z</dcterms:modified>
  <cp:revision>228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