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276" windowHeight="7716" activeTab="2"/>
  </bookViews>
  <sheets>
    <sheet name="Front St" sheetId="1" r:id="rId1"/>
    <sheet name="Stone Rd" sheetId="2" r:id="rId2"/>
    <sheet name="Equipment List" sheetId="3" r:id="rId3"/>
    <sheet name="Site Costs" sheetId="4" r:id="rId4"/>
  </sheets>
  <calcPr calcId="125725" iterate="1"/>
</workbook>
</file>

<file path=xl/calcChain.xml><?xml version="1.0" encoding="utf-8"?>
<calcChain xmlns="http://schemas.openxmlformats.org/spreadsheetml/2006/main">
  <c r="E5" i="3"/>
  <c r="E15"/>
  <c r="G5" i="4"/>
  <c r="F5"/>
  <c r="E5"/>
  <c r="D5"/>
  <c r="E6" i="3"/>
  <c r="E11"/>
  <c r="E17"/>
  <c r="E16"/>
  <c r="E14"/>
  <c r="E13"/>
  <c r="E12"/>
  <c r="E10"/>
  <c r="E8"/>
  <c r="E7"/>
  <c r="E4"/>
  <c r="E3"/>
  <c r="E7" i="2"/>
  <c r="C7"/>
  <c r="N18"/>
  <c r="N19"/>
  <c r="K21"/>
  <c r="K22"/>
  <c r="M20"/>
  <c r="L20"/>
  <c r="K20"/>
  <c r="J20"/>
  <c r="N20" s="1"/>
  <c r="I17"/>
  <c r="L17" s="1"/>
  <c r="I16"/>
  <c r="L16" s="1"/>
  <c r="I15"/>
  <c r="L15" s="1"/>
  <c r="I14"/>
  <c r="L14" s="1"/>
  <c r="I13"/>
  <c r="L13" s="1"/>
  <c r="E8"/>
  <c r="K7"/>
  <c r="C6"/>
  <c r="E6" s="1"/>
  <c r="E5"/>
  <c r="E4"/>
  <c r="E18" i="3" l="1"/>
  <c r="L23" i="2"/>
  <c r="K13"/>
  <c r="M13"/>
  <c r="K14"/>
  <c r="M14"/>
  <c r="K15"/>
  <c r="M15"/>
  <c r="K16"/>
  <c r="M16"/>
  <c r="K17"/>
  <c r="M17"/>
  <c r="J13"/>
  <c r="J14"/>
  <c r="J15"/>
  <c r="N15" s="1"/>
  <c r="J16"/>
  <c r="N16" s="1"/>
  <c r="J17"/>
  <c r="N17" s="1"/>
  <c r="M23" l="1"/>
  <c r="K23"/>
  <c r="J21"/>
  <c r="K18" i="1"/>
  <c r="N18" s="1"/>
  <c r="J22" i="2"/>
  <c r="N22" s="1"/>
  <c r="N13"/>
  <c r="N14"/>
  <c r="J23" l="1"/>
  <c r="N23" s="1"/>
  <c r="N21"/>
  <c r="O23" l="1"/>
  <c r="I30" i="1"/>
  <c r="J30" s="1"/>
  <c r="J29"/>
  <c r="J31" s="1"/>
  <c r="M17"/>
  <c r="L17"/>
  <c r="K17"/>
  <c r="K19" s="1"/>
  <c r="J17"/>
  <c r="J19" s="1"/>
  <c r="I16"/>
  <c r="L16" s="1"/>
  <c r="I15"/>
  <c r="L15" s="1"/>
  <c r="I14"/>
  <c r="L14" s="1"/>
  <c r="I13"/>
  <c r="L13" s="1"/>
  <c r="I12"/>
  <c r="L12" s="1"/>
  <c r="H7"/>
  <c r="E5"/>
  <c r="E6"/>
  <c r="E7"/>
  <c r="E4"/>
  <c r="L20" l="1"/>
  <c r="N19"/>
  <c r="N17"/>
  <c r="K12"/>
  <c r="M12"/>
  <c r="K13"/>
  <c r="M13"/>
  <c r="K14"/>
  <c r="M14"/>
  <c r="K15"/>
  <c r="M15"/>
  <c r="K16"/>
  <c r="M16"/>
  <c r="J12"/>
  <c r="J13"/>
  <c r="J14"/>
  <c r="J15"/>
  <c r="J16"/>
  <c r="M20" l="1"/>
  <c r="K20"/>
  <c r="N16"/>
  <c r="N14"/>
  <c r="J20"/>
  <c r="N15"/>
  <c r="N13"/>
  <c r="N12"/>
  <c r="N20" l="1"/>
  <c r="O20" l="1"/>
</calcChain>
</file>

<file path=xl/comments1.xml><?xml version="1.0" encoding="utf-8"?>
<comments xmlns="http://schemas.openxmlformats.org/spreadsheetml/2006/main">
  <authors>
    <author>Latournerie, Daniel</author>
  </authors>
  <commentList>
    <comment ref="I13" authorId="0">
      <text>
        <r>
          <rPr>
            <b/>
            <sz val="8"/>
            <color indexed="81"/>
            <rFont val="Tahoma"/>
            <family val="2"/>
          </rPr>
          <t xml:space="preserve">assuming excavation 3ft deep 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 xml:space="preserve">assuming excavation 3ft deep 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16ft wide</t>
        </r>
      </text>
    </comment>
  </commentList>
</comments>
</file>

<file path=xl/comments2.xml><?xml version="1.0" encoding="utf-8"?>
<comments xmlns="http://schemas.openxmlformats.org/spreadsheetml/2006/main">
  <authors>
    <author>Latournerie, Daniel</author>
  </authors>
  <commentList>
    <comment ref="I14" authorId="0">
      <text>
        <r>
          <rPr>
            <b/>
            <sz val="8"/>
            <color indexed="81"/>
            <rFont val="Tahoma"/>
            <family val="2"/>
          </rPr>
          <t xml:space="preserve">assuming excavation 3ft deep </t>
        </r>
      </text>
    </comment>
    <comment ref="I15" authorId="0">
      <text>
        <r>
          <rPr>
            <b/>
            <sz val="8"/>
            <color indexed="81"/>
            <rFont val="Tahoma"/>
            <family val="2"/>
          </rPr>
          <t xml:space="preserve">assuming excavation 3ft deep 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16ft wide</t>
        </r>
      </text>
    </comment>
  </commentList>
</comments>
</file>

<file path=xl/sharedStrings.xml><?xml version="1.0" encoding="utf-8"?>
<sst xmlns="http://schemas.openxmlformats.org/spreadsheetml/2006/main" count="128" uniqueCount="77">
  <si>
    <t>Building Expansion</t>
  </si>
  <si>
    <t>New Building</t>
  </si>
  <si>
    <t>Parking</t>
  </si>
  <si>
    <t>Excavate, Load and Haul unsuitable soil</t>
  </si>
  <si>
    <t>Compact fill for structural (Imported fill)</t>
  </si>
  <si>
    <t>cy</t>
  </si>
  <si>
    <t>acre</t>
  </si>
  <si>
    <t>sy</t>
  </si>
  <si>
    <t>Asphalt/limestone base for roads</t>
  </si>
  <si>
    <t>lf</t>
  </si>
  <si>
    <t>Sq Ft</t>
  </si>
  <si>
    <t>Parking (100 Vehicles)</t>
  </si>
  <si>
    <t>Qty EA</t>
  </si>
  <si>
    <t>Cost x Sq Ft</t>
  </si>
  <si>
    <t>Building Construction</t>
  </si>
  <si>
    <t>sq ft</t>
  </si>
  <si>
    <t>Requirements</t>
  </si>
  <si>
    <t>AOP</t>
  </si>
  <si>
    <t>($M)</t>
  </si>
  <si>
    <t>Budgetary Quote</t>
  </si>
  <si>
    <t>Clear/Level land</t>
  </si>
  <si>
    <t>Total Sq Ft</t>
  </si>
  <si>
    <t>A&amp;E</t>
  </si>
  <si>
    <t>Interconnecting site roads</t>
  </si>
  <si>
    <t>TOTAL</t>
  </si>
  <si>
    <t>FRONT ST OPTION</t>
  </si>
  <si>
    <t>New Proposed Case (11/8)</t>
  </si>
  <si>
    <t>Limestone base for Parking</t>
  </si>
  <si>
    <t>Inter - connecting site roads</t>
  </si>
  <si>
    <t>STONE RD OPTION</t>
  </si>
  <si>
    <t>Test Track &amp; Test Hill</t>
  </si>
  <si>
    <t>Acquire Adjacent land (Stone Rd)</t>
  </si>
  <si>
    <t>Proposed Case</t>
  </si>
  <si>
    <t>Vehicle Parking</t>
  </si>
  <si>
    <t>Concrete/Limestone base for Parking</t>
  </si>
  <si>
    <t>Test Hill Construction</t>
  </si>
  <si>
    <t>Capital Equipment</t>
  </si>
  <si>
    <t xml:space="preserve">Equipment List </t>
  </si>
  <si>
    <t>Air Compressor</t>
  </si>
  <si>
    <t>Backup Generator</t>
  </si>
  <si>
    <t>Wash Rack</t>
  </si>
  <si>
    <t>Hull Trolleys</t>
  </si>
  <si>
    <t>Interconnect road through Canal</t>
  </si>
  <si>
    <t>Estimate Cost (Conservative)</t>
  </si>
  <si>
    <t>Qty (Conservative)</t>
  </si>
  <si>
    <t>Blast Booth</t>
  </si>
  <si>
    <t>Paint Booth</t>
  </si>
  <si>
    <r>
      <rPr>
        <b/>
        <sz val="9"/>
        <color theme="1"/>
        <rFont val="Calibri"/>
        <family val="2"/>
        <scheme val="minor"/>
      </rPr>
      <t>Assumptions:</t>
    </r>
    <r>
      <rPr>
        <sz val="9"/>
        <color theme="1"/>
        <rFont val="Calibri"/>
        <family val="2"/>
        <scheme val="minor"/>
      </rPr>
      <t xml:space="preserve">
-Buying 36 acres using only 10 acres (60 % wetlands)
-2ft deep excavation required
-3ft Compacting/filling required
-Using existing building
-Parking for 100 Vehicles
-Conservative list of Capital Equipment</t>
    </r>
  </si>
  <si>
    <r>
      <rPr>
        <b/>
        <sz val="9"/>
        <color theme="1"/>
        <rFont val="Calibri"/>
        <family val="2"/>
        <scheme val="minor"/>
      </rPr>
      <t>Assumptions:</t>
    </r>
    <r>
      <rPr>
        <sz val="9"/>
        <color theme="1"/>
        <rFont val="Calibri"/>
        <family val="2"/>
        <scheme val="minor"/>
      </rPr>
      <t xml:space="preserve">
-2ft deep excavation required
-3ft Compacting/filling required
-No expansion to Windows shop building
-New Building capacity for up to 3 prod lines
-Parking for 100 Vehicles
-No connecting bridges: access thru Cleveland Ave
-Parking with Limestone base only, no concrete
-Conservative list of Capital Equipment</t>
    </r>
  </si>
  <si>
    <t>5 Acres Land</t>
  </si>
  <si>
    <t>Remaining 10 Acres land</t>
  </si>
  <si>
    <t>Aquire adjacent land (5 Acres)</t>
  </si>
  <si>
    <t>Acquire adjacent land (36 acres)</t>
  </si>
  <si>
    <t>Spreader Beam (2/1)</t>
  </si>
  <si>
    <t>Chasis Stand</t>
  </si>
  <si>
    <t>Hand tools</t>
  </si>
  <si>
    <t>Bayou Liberty Shipyard</t>
  </si>
  <si>
    <t>7 Acres</t>
  </si>
  <si>
    <t>5 Acres</t>
  </si>
  <si>
    <t>12 Acres</t>
  </si>
  <si>
    <t>Before M$</t>
  </si>
  <si>
    <t>After M$</t>
  </si>
  <si>
    <t>Increase</t>
  </si>
  <si>
    <t>Property</t>
  </si>
  <si>
    <t>Parcel Size (~)</t>
  </si>
  <si>
    <t>Bayou Liberty Adjacent to Front St Facility</t>
  </si>
  <si>
    <t>Lead Time</t>
  </si>
  <si>
    <t>Order by (Date)</t>
  </si>
  <si>
    <t>ForkLifts 60 Series</t>
  </si>
  <si>
    <t>Oil Separator/evaporator</t>
  </si>
  <si>
    <t>Building</t>
  </si>
  <si>
    <t>New</t>
  </si>
  <si>
    <t>Window Shop</t>
  </si>
  <si>
    <t>1 Crane 3 Troleys (Dissassembly) 4/5 Ton</t>
  </si>
  <si>
    <t>1 Crane 3 Troleys\ (Assembly) 4/5 Ton</t>
  </si>
  <si>
    <t>Both</t>
  </si>
  <si>
    <t>Forklift (40,000 lb) Hyster 550HDS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</si>
</sst>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 applyAlignment="1">
      <alignment horizontal="center" wrapText="1"/>
    </xf>
    <xf numFmtId="44" fontId="0" fillId="0" borderId="0" xfId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0" fillId="0" borderId="5" xfId="0" applyNumberFormat="1" applyBorder="1" applyAlignment="1">
      <alignment horizontal="center" wrapText="1"/>
    </xf>
    <xf numFmtId="0" fontId="0" fillId="0" borderId="6" xfId="0" applyNumberFormat="1" applyBorder="1" applyAlignment="1">
      <alignment horizontal="center" wrapText="1"/>
    </xf>
    <xf numFmtId="0" fontId="0" fillId="0" borderId="7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0" fontId="0" fillId="0" borderId="8" xfId="0" applyNumberFormat="1" applyBorder="1" applyAlignment="1">
      <alignment horizontal="center" wrapText="1"/>
    </xf>
    <xf numFmtId="0" fontId="0" fillId="0" borderId="9" xfId="0" applyNumberFormat="1" applyBorder="1" applyAlignment="1">
      <alignment horizontal="center" wrapText="1"/>
    </xf>
    <xf numFmtId="0" fontId="0" fillId="0" borderId="10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0" fillId="0" borderId="11" xfId="0" applyNumberFormat="1" applyBorder="1" applyAlignment="1">
      <alignment horizontal="center" wrapText="1"/>
    </xf>
    <xf numFmtId="0" fontId="0" fillId="0" borderId="12" xfId="0" applyNumberForma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NumberFormat="1" applyFont="1" applyBorder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  <xf numFmtId="44" fontId="0" fillId="0" borderId="1" xfId="1" applyFont="1" applyBorder="1"/>
    <xf numFmtId="0" fontId="0" fillId="0" borderId="5" xfId="0" applyBorder="1"/>
    <xf numFmtId="44" fontId="0" fillId="0" borderId="6" xfId="1" applyFont="1" applyBorder="1"/>
    <xf numFmtId="0" fontId="0" fillId="0" borderId="7" xfId="0" applyBorder="1"/>
    <xf numFmtId="0" fontId="0" fillId="0" borderId="15" xfId="0" applyBorder="1" applyAlignment="1">
      <alignment horizontal="center"/>
    </xf>
    <xf numFmtId="0" fontId="0" fillId="0" borderId="0" xfId="0" applyBorder="1"/>
    <xf numFmtId="44" fontId="3" fillId="0" borderId="0" xfId="0" applyNumberFormat="1" applyFont="1" applyBorder="1"/>
    <xf numFmtId="44" fontId="3" fillId="0" borderId="17" xfId="0" applyNumberFormat="1" applyFont="1" applyBorder="1"/>
    <xf numFmtId="0" fontId="0" fillId="0" borderId="2" xfId="0" applyBorder="1"/>
    <xf numFmtId="44" fontId="0" fillId="0" borderId="4" xfId="1" applyFont="1" applyBorder="1"/>
    <xf numFmtId="44" fontId="0" fillId="0" borderId="9" xfId="1" applyFont="1" applyBorder="1"/>
    <xf numFmtId="44" fontId="0" fillId="0" borderId="1" xfId="0" applyNumberFormat="1" applyBorder="1"/>
    <xf numFmtId="44" fontId="3" fillId="0" borderId="6" xfId="0" applyNumberFormat="1" applyFont="1" applyBorder="1"/>
    <xf numFmtId="0" fontId="4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3" fontId="0" fillId="0" borderId="3" xfId="0" applyNumberFormat="1" applyBorder="1" applyAlignment="1">
      <alignment horizontal="center" wrapText="1"/>
    </xf>
    <xf numFmtId="44" fontId="0" fillId="0" borderId="3" xfId="1" applyFont="1" applyBorder="1"/>
    <xf numFmtId="44" fontId="0" fillId="0" borderId="18" xfId="0" applyNumberFormat="1" applyBorder="1"/>
    <xf numFmtId="0" fontId="0" fillId="0" borderId="0" xfId="0" applyNumberFormat="1" applyBorder="1" applyAlignment="1">
      <alignment horizontal="center" wrapText="1"/>
    </xf>
    <xf numFmtId="44" fontId="0" fillId="0" borderId="0" xfId="1" applyFont="1" applyBorder="1"/>
    <xf numFmtId="9" fontId="0" fillId="0" borderId="0" xfId="1" applyNumberFormat="1" applyFont="1" applyBorder="1"/>
    <xf numFmtId="44" fontId="2" fillId="2" borderId="16" xfId="0" applyNumberFormat="1" applyFont="1" applyFill="1" applyBorder="1"/>
    <xf numFmtId="0" fontId="0" fillId="0" borderId="3" xfId="0" applyBorder="1" applyAlignment="1">
      <alignment horizontal="center"/>
    </xf>
    <xf numFmtId="44" fontId="2" fillId="0" borderId="0" xfId="0" applyNumberFormat="1" applyFont="1" applyFill="1" applyBorder="1"/>
    <xf numFmtId="0" fontId="5" fillId="0" borderId="0" xfId="0" applyFont="1" applyBorder="1" applyAlignment="1">
      <alignment wrapText="1"/>
    </xf>
    <xf numFmtId="0" fontId="7" fillId="0" borderId="14" xfId="0" applyNumberFormat="1" applyFont="1" applyBorder="1" applyAlignment="1">
      <alignment horizontal="center" wrapText="1"/>
    </xf>
    <xf numFmtId="44" fontId="7" fillId="0" borderId="14" xfId="1" applyFont="1" applyBorder="1" applyAlignment="1">
      <alignment horizontal="center" wrapText="1"/>
    </xf>
    <xf numFmtId="0" fontId="7" fillId="0" borderId="14" xfId="0" applyFont="1" applyBorder="1" applyAlignment="1">
      <alignment wrapText="1"/>
    </xf>
    <xf numFmtId="44" fontId="0" fillId="0" borderId="23" xfId="0" applyNumberFormat="1" applyBorder="1"/>
    <xf numFmtId="44" fontId="0" fillId="0" borderId="24" xfId="0" applyNumberFormat="1" applyBorder="1"/>
    <xf numFmtId="0" fontId="7" fillId="0" borderId="20" xfId="0" applyNumberFormat="1" applyFont="1" applyBorder="1" applyAlignment="1">
      <alignment horizontal="center" wrapText="1"/>
    </xf>
    <xf numFmtId="44" fontId="3" fillId="0" borderId="13" xfId="0" applyNumberFormat="1" applyFont="1" applyBorder="1"/>
    <xf numFmtId="0" fontId="7" fillId="0" borderId="25" xfId="0" applyNumberFormat="1" applyFont="1" applyBorder="1" applyAlignment="1">
      <alignment horizontal="center" wrapText="1"/>
    </xf>
    <xf numFmtId="0" fontId="7" fillId="0" borderId="19" xfId="0" applyNumberFormat="1" applyFont="1" applyBorder="1" applyAlignment="1">
      <alignment horizontal="center" wrapText="1"/>
    </xf>
    <xf numFmtId="44" fontId="0" fillId="0" borderId="5" xfId="0" applyNumberFormat="1" applyBorder="1"/>
    <xf numFmtId="44" fontId="0" fillId="0" borderId="22" xfId="0" applyNumberFormat="1" applyBorder="1"/>
    <xf numFmtId="3" fontId="0" fillId="0" borderId="26" xfId="0" applyNumberFormat="1" applyBorder="1" applyAlignment="1">
      <alignment horizontal="center" wrapText="1"/>
    </xf>
    <xf numFmtId="0" fontId="0" fillId="0" borderId="26" xfId="0" applyNumberFormat="1" applyBorder="1" applyAlignment="1">
      <alignment horizontal="center" wrapText="1"/>
    </xf>
    <xf numFmtId="44" fontId="0" fillId="0" borderId="26" xfId="1" applyFont="1" applyBorder="1"/>
    <xf numFmtId="0" fontId="0" fillId="0" borderId="26" xfId="0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0" fontId="0" fillId="0" borderId="5" xfId="0" applyNumberFormat="1" applyBorder="1" applyAlignment="1">
      <alignment horizontal="left" wrapText="1"/>
    </xf>
    <xf numFmtId="3" fontId="0" fillId="0" borderId="0" xfId="0" applyNumberForma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44" fontId="0" fillId="0" borderId="3" xfId="0" applyNumberFormat="1" applyBorder="1"/>
    <xf numFmtId="44" fontId="3" fillId="0" borderId="4" xfId="0" applyNumberFormat="1" applyFont="1" applyBorder="1"/>
    <xf numFmtId="0" fontId="0" fillId="0" borderId="22" xfId="0" applyBorder="1"/>
    <xf numFmtId="0" fontId="0" fillId="0" borderId="18" xfId="0" applyNumberFormat="1" applyBorder="1" applyAlignment="1">
      <alignment horizontal="center" wrapText="1"/>
    </xf>
    <xf numFmtId="44" fontId="0" fillId="0" borderId="18" xfId="1" applyFont="1" applyBorder="1"/>
    <xf numFmtId="0" fontId="0" fillId="0" borderId="18" xfId="0" applyBorder="1" applyAlignment="1">
      <alignment horizontal="center"/>
    </xf>
    <xf numFmtId="44" fontId="0" fillId="0" borderId="8" xfId="1" applyFont="1" applyBorder="1"/>
    <xf numFmtId="0" fontId="0" fillId="0" borderId="8" xfId="0" applyBorder="1" applyAlignment="1">
      <alignment horizontal="center"/>
    </xf>
    <xf numFmtId="9" fontId="0" fillId="0" borderId="0" xfId="1" applyNumberFormat="1" applyFont="1"/>
    <xf numFmtId="0" fontId="0" fillId="3" borderId="0" xfId="0" applyFill="1"/>
    <xf numFmtId="0" fontId="0" fillId="3" borderId="0" xfId="0" applyNumberFormat="1" applyFill="1" applyAlignment="1">
      <alignment horizontal="center" wrapText="1"/>
    </xf>
    <xf numFmtId="9" fontId="0" fillId="3" borderId="0" xfId="1" applyNumberFormat="1" applyFont="1" applyFill="1"/>
    <xf numFmtId="44" fontId="3" fillId="3" borderId="0" xfId="0" applyNumberFormat="1" applyFont="1" applyFill="1"/>
    <xf numFmtId="3" fontId="0" fillId="0" borderId="29" xfId="0" applyNumberFormat="1" applyBorder="1" applyAlignment="1">
      <alignment horizontal="center" wrapText="1"/>
    </xf>
    <xf numFmtId="0" fontId="0" fillId="0" borderId="29" xfId="0" applyNumberFormat="1" applyBorder="1" applyAlignment="1">
      <alignment horizontal="center" wrapText="1"/>
    </xf>
    <xf numFmtId="44" fontId="0" fillId="0" borderId="29" xfId="1" applyFont="1" applyBorder="1"/>
    <xf numFmtId="0" fontId="0" fillId="0" borderId="29" xfId="0" applyBorder="1" applyAlignment="1">
      <alignment horizontal="center"/>
    </xf>
    <xf numFmtId="44" fontId="0" fillId="0" borderId="30" xfId="1" applyFont="1" applyBorder="1"/>
    <xf numFmtId="44" fontId="0" fillId="0" borderId="0" xfId="1" applyFont="1" applyAlignment="1">
      <alignment horizontal="center" wrapText="1"/>
    </xf>
    <xf numFmtId="44" fontId="5" fillId="0" borderId="0" xfId="1" applyFont="1" applyAlignment="1">
      <alignment horizontal="center" wrapText="1"/>
    </xf>
    <xf numFmtId="0" fontId="0" fillId="0" borderId="0" xfId="0" applyFill="1" applyBorder="1"/>
    <xf numFmtId="0" fontId="0" fillId="0" borderId="28" xfId="0" applyBorder="1"/>
    <xf numFmtId="0" fontId="0" fillId="0" borderId="32" xfId="0" applyBorder="1"/>
    <xf numFmtId="0" fontId="0" fillId="0" borderId="33" xfId="0" applyBorder="1"/>
    <xf numFmtId="0" fontId="3" fillId="0" borderId="31" xfId="0" applyFont="1" applyBorder="1" applyAlignment="1">
      <alignment vertical="center"/>
    </xf>
    <xf numFmtId="0" fontId="3" fillId="0" borderId="13" xfId="0" applyNumberFormat="1" applyFont="1" applyBorder="1" applyAlignment="1">
      <alignment horizontal="center" wrapText="1"/>
    </xf>
    <xf numFmtId="44" fontId="3" fillId="0" borderId="34" xfId="0" applyNumberFormat="1" applyFont="1" applyBorder="1"/>
    <xf numFmtId="44" fontId="3" fillId="0" borderId="14" xfId="0" applyNumberFormat="1" applyFont="1" applyBorder="1"/>
    <xf numFmtId="44" fontId="3" fillId="0" borderId="15" xfId="0" applyNumberFormat="1" applyFont="1" applyBorder="1"/>
    <xf numFmtId="44" fontId="2" fillId="2" borderId="27" xfId="0" applyNumberFormat="1" applyFont="1" applyFill="1" applyBorder="1"/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4" fontId="0" fillId="0" borderId="37" xfId="1" applyFont="1" applyBorder="1"/>
    <xf numFmtId="44" fontId="0" fillId="0" borderId="36" xfId="1" applyFont="1" applyBorder="1"/>
    <xf numFmtId="0" fontId="3" fillId="0" borderId="13" xfId="0" applyFont="1" applyBorder="1"/>
    <xf numFmtId="44" fontId="3" fillId="0" borderId="14" xfId="1" applyFont="1" applyBorder="1"/>
    <xf numFmtId="44" fontId="3" fillId="0" borderId="25" xfId="1" applyFont="1" applyBorder="1"/>
    <xf numFmtId="44" fontId="0" fillId="0" borderId="13" xfId="0" applyNumberFormat="1" applyBorder="1"/>
    <xf numFmtId="9" fontId="0" fillId="0" borderId="15" xfId="2" applyFont="1" applyBorder="1"/>
    <xf numFmtId="0" fontId="0" fillId="0" borderId="35" xfId="0" applyBorder="1"/>
    <xf numFmtId="0" fontId="0" fillId="0" borderId="38" xfId="0" applyBorder="1"/>
    <xf numFmtId="0" fontId="0" fillId="0" borderId="39" xfId="0" applyBorder="1"/>
    <xf numFmtId="0" fontId="3" fillId="0" borderId="40" xfId="0" applyFont="1" applyBorder="1"/>
    <xf numFmtId="0" fontId="3" fillId="0" borderId="25" xfId="0" applyNumberFormat="1" applyFont="1" applyBorder="1" applyAlignment="1">
      <alignment horizontal="center" wrapText="1"/>
    </xf>
    <xf numFmtId="44" fontId="0" fillId="0" borderId="41" xfId="0" applyNumberFormat="1" applyBorder="1"/>
    <xf numFmtId="0" fontId="3" fillId="0" borderId="31" xfId="0" applyNumberFormat="1" applyFont="1" applyFill="1" applyBorder="1" applyAlignment="1">
      <alignment horizontal="center" wrapText="1"/>
    </xf>
    <xf numFmtId="44" fontId="9" fillId="0" borderId="1" xfId="1" applyFont="1" applyBorder="1" applyAlignment="1">
      <alignment horizontal="center" wrapText="1"/>
    </xf>
    <xf numFmtId="44" fontId="9" fillId="0" borderId="8" xfId="1" applyFont="1" applyBorder="1" applyAlignment="1">
      <alignment horizontal="center" wrapText="1"/>
    </xf>
    <xf numFmtId="0" fontId="0" fillId="0" borderId="2" xfId="0" applyNumberFormat="1" applyBorder="1" applyAlignment="1">
      <alignment horizontal="center" wrapText="1"/>
    </xf>
    <xf numFmtId="44" fontId="9" fillId="0" borderId="3" xfId="1" applyFont="1" applyBorder="1" applyAlignment="1">
      <alignment horizontal="center" wrapText="1"/>
    </xf>
    <xf numFmtId="0" fontId="0" fillId="0" borderId="6" xfId="0" applyBorder="1"/>
    <xf numFmtId="0" fontId="0" fillId="0" borderId="9" xfId="0" applyBorder="1"/>
    <xf numFmtId="0" fontId="3" fillId="0" borderId="42" xfId="0" applyNumberFormat="1" applyFont="1" applyFill="1" applyBorder="1" applyAlignment="1">
      <alignment horizontal="center" wrapText="1"/>
    </xf>
    <xf numFmtId="0" fontId="0" fillId="0" borderId="23" xfId="0" applyBorder="1"/>
    <xf numFmtId="0" fontId="0" fillId="0" borderId="24" xfId="0" applyBorder="1"/>
    <xf numFmtId="0" fontId="0" fillId="0" borderId="41" xfId="0" applyBorder="1"/>
    <xf numFmtId="0" fontId="0" fillId="0" borderId="12" xfId="0" applyBorder="1"/>
    <xf numFmtId="44" fontId="0" fillId="0" borderId="11" xfId="1" applyFont="1" applyBorder="1" applyAlignment="1">
      <alignment horizontal="right" vertical="center"/>
    </xf>
    <xf numFmtId="44" fontId="0" fillId="0" borderId="18" xfId="1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45"/>
  <sheetViews>
    <sheetView zoomScale="80" zoomScaleNormal="80" workbookViewId="0">
      <selection activeCell="K17" sqref="K17"/>
    </sheetView>
  </sheetViews>
  <sheetFormatPr defaultRowHeight="14.4"/>
  <cols>
    <col min="1" max="1" width="2" bestFit="1" customWidth="1"/>
    <col min="2" max="2" width="39.5546875" customWidth="1"/>
    <col min="3" max="6" width="13.33203125" style="1" customWidth="1"/>
    <col min="7" max="7" width="13.33203125" style="2" customWidth="1"/>
    <col min="8" max="8" width="7.44140625" bestFit="1" customWidth="1"/>
    <col min="9" max="9" width="10" bestFit="1" customWidth="1"/>
    <col min="10" max="10" width="15" bestFit="1" customWidth="1"/>
    <col min="11" max="11" width="15.109375" bestFit="1" customWidth="1"/>
    <col min="12" max="12" width="13.33203125" bestFit="1" customWidth="1"/>
    <col min="13" max="13" width="14" customWidth="1"/>
    <col min="14" max="14" width="15" bestFit="1" customWidth="1"/>
    <col min="16" max="16" width="16.33203125" bestFit="1" customWidth="1"/>
  </cols>
  <sheetData>
    <row r="1" spans="2:14">
      <c r="B1" s="4" t="s">
        <v>25</v>
      </c>
    </row>
    <row r="2" spans="2:14" ht="15" thickBot="1"/>
    <row r="3" spans="2:14" ht="15" thickBot="1">
      <c r="B3" s="20" t="s">
        <v>16</v>
      </c>
      <c r="C3" s="21" t="s">
        <v>10</v>
      </c>
      <c r="D3" s="21" t="s">
        <v>12</v>
      </c>
      <c r="E3" s="22" t="s">
        <v>21</v>
      </c>
      <c r="G3" s="19" t="s">
        <v>17</v>
      </c>
      <c r="H3" s="27" t="s">
        <v>18</v>
      </c>
    </row>
    <row r="4" spans="2:14">
      <c r="B4" s="15" t="s">
        <v>0</v>
      </c>
      <c r="C4" s="16">
        <v>21000</v>
      </c>
      <c r="D4" s="17">
        <v>1</v>
      </c>
      <c r="E4" s="18">
        <f>D4*C4</f>
        <v>21000</v>
      </c>
      <c r="G4" s="31">
        <v>2010</v>
      </c>
      <c r="H4" s="32">
        <v>0.4</v>
      </c>
    </row>
    <row r="5" spans="2:14">
      <c r="B5" s="9" t="s">
        <v>1</v>
      </c>
      <c r="C5" s="8">
        <v>30000</v>
      </c>
      <c r="D5" s="7">
        <v>1</v>
      </c>
      <c r="E5" s="10">
        <f t="shared" ref="E5:E7" si="0">D5*C5</f>
        <v>30000</v>
      </c>
      <c r="G5" s="24">
        <v>2011</v>
      </c>
      <c r="H5" s="25">
        <v>5</v>
      </c>
    </row>
    <row r="6" spans="2:14" ht="15" thickBot="1">
      <c r="B6" s="9" t="s">
        <v>11</v>
      </c>
      <c r="C6" s="8">
        <v>61000</v>
      </c>
      <c r="D6" s="7">
        <v>1</v>
      </c>
      <c r="E6" s="10">
        <f t="shared" si="0"/>
        <v>61000</v>
      </c>
      <c r="G6" s="26">
        <v>2012</v>
      </c>
      <c r="H6" s="33">
        <v>0.9</v>
      </c>
    </row>
    <row r="7" spans="2:14" ht="15" thickBot="1">
      <c r="B7" s="11" t="s">
        <v>23</v>
      </c>
      <c r="C7" s="12">
        <v>9000</v>
      </c>
      <c r="D7" s="13">
        <v>3</v>
      </c>
      <c r="E7" s="14">
        <f t="shared" si="0"/>
        <v>27000</v>
      </c>
      <c r="G7" s="28"/>
      <c r="H7" s="30">
        <f>SUM(H4:H6)</f>
        <v>6.3000000000000007</v>
      </c>
    </row>
    <row r="10" spans="2:14" ht="15" thickBot="1"/>
    <row r="11" spans="2:14" s="37" customFormat="1" ht="39" customHeight="1" thickBot="1">
      <c r="B11" s="36" t="s">
        <v>26</v>
      </c>
      <c r="C11" s="48" t="s">
        <v>49</v>
      </c>
      <c r="D11" s="48" t="s">
        <v>1</v>
      </c>
      <c r="E11" s="48" t="s">
        <v>2</v>
      </c>
      <c r="F11" s="48" t="s">
        <v>28</v>
      </c>
      <c r="G11" s="49" t="s">
        <v>19</v>
      </c>
      <c r="H11" s="50"/>
      <c r="I11" s="55" t="s">
        <v>13</v>
      </c>
      <c r="J11" s="56" t="s">
        <v>0</v>
      </c>
      <c r="K11" s="53" t="s">
        <v>1</v>
      </c>
      <c r="L11" s="53" t="s">
        <v>2</v>
      </c>
      <c r="M11" s="53" t="s">
        <v>23</v>
      </c>
      <c r="N11" s="63" t="s">
        <v>24</v>
      </c>
    </row>
    <row r="12" spans="2:14">
      <c r="B12" s="31" t="s">
        <v>20</v>
      </c>
      <c r="C12" s="38">
        <v>78020</v>
      </c>
      <c r="D12" s="38">
        <v>29000</v>
      </c>
      <c r="E12" s="38">
        <v>61000</v>
      </c>
      <c r="F12" s="38">
        <v>27000</v>
      </c>
      <c r="G12" s="39">
        <v>12000</v>
      </c>
      <c r="H12" s="45" t="s">
        <v>6</v>
      </c>
      <c r="I12" s="51">
        <f>G12/43500</f>
        <v>0.27586206896551724</v>
      </c>
      <c r="J12" s="57">
        <f>I12*C12</f>
        <v>21522.758620689656</v>
      </c>
      <c r="K12" s="34">
        <f>I12*D12</f>
        <v>8000</v>
      </c>
      <c r="L12" s="34">
        <f>I12*E12</f>
        <v>16827.586206896551</v>
      </c>
      <c r="M12" s="34">
        <f>I12*F12</f>
        <v>7448.2758620689656</v>
      </c>
      <c r="N12" s="35">
        <f>SUM(J12:M12)</f>
        <v>53798.620689655167</v>
      </c>
    </row>
    <row r="13" spans="2:14">
      <c r="B13" s="24" t="s">
        <v>3</v>
      </c>
      <c r="C13" s="8"/>
      <c r="D13" s="8"/>
      <c r="E13" s="8"/>
      <c r="F13" s="8"/>
      <c r="G13" s="23">
        <v>5</v>
      </c>
      <c r="H13" s="6" t="s">
        <v>5</v>
      </c>
      <c r="I13" s="52">
        <f>G13/9</f>
        <v>0.55555555555555558</v>
      </c>
      <c r="J13" s="57">
        <f t="shared" ref="J13:J17" si="1">I13*C13</f>
        <v>0</v>
      </c>
      <c r="K13" s="34">
        <f t="shared" ref="K13:K17" si="2">I13*D13</f>
        <v>0</v>
      </c>
      <c r="L13" s="34">
        <f t="shared" ref="L13:L17" si="3">I13*E13</f>
        <v>0</v>
      </c>
      <c r="M13" s="34">
        <f t="shared" ref="M13:M17" si="4">I13*F13</f>
        <v>0</v>
      </c>
      <c r="N13" s="35">
        <f t="shared" ref="N13:N20" si="5">SUM(J13:M13)</f>
        <v>0</v>
      </c>
    </row>
    <row r="14" spans="2:14">
      <c r="B14" s="24" t="s">
        <v>4</v>
      </c>
      <c r="C14" s="8">
        <v>78020</v>
      </c>
      <c r="D14" s="8">
        <v>29000</v>
      </c>
      <c r="E14" s="8">
        <v>61000</v>
      </c>
      <c r="F14" s="8">
        <v>27000</v>
      </c>
      <c r="G14" s="23">
        <v>12</v>
      </c>
      <c r="H14" s="6" t="s">
        <v>5</v>
      </c>
      <c r="I14" s="52">
        <f>G14/9</f>
        <v>1.3333333333333333</v>
      </c>
      <c r="J14" s="57">
        <f t="shared" si="1"/>
        <v>104026.66666666666</v>
      </c>
      <c r="K14" s="34">
        <f t="shared" si="2"/>
        <v>38666.666666666664</v>
      </c>
      <c r="L14" s="34">
        <f t="shared" si="3"/>
        <v>81333.333333333328</v>
      </c>
      <c r="M14" s="34">
        <f t="shared" si="4"/>
        <v>36000</v>
      </c>
      <c r="N14" s="35">
        <f t="shared" si="5"/>
        <v>260026.66666666663</v>
      </c>
    </row>
    <row r="15" spans="2:14">
      <c r="B15" s="24" t="s">
        <v>27</v>
      </c>
      <c r="C15" s="7"/>
      <c r="D15" s="7"/>
      <c r="E15" s="8">
        <v>61000</v>
      </c>
      <c r="F15" s="8"/>
      <c r="G15" s="23">
        <v>30</v>
      </c>
      <c r="H15" s="6" t="s">
        <v>7</v>
      </c>
      <c r="I15" s="52">
        <f>G15/9</f>
        <v>3.3333333333333335</v>
      </c>
      <c r="J15" s="57">
        <f t="shared" si="1"/>
        <v>0</v>
      </c>
      <c r="K15" s="34">
        <f t="shared" si="2"/>
        <v>0</v>
      </c>
      <c r="L15" s="34">
        <f t="shared" si="3"/>
        <v>203333.33333333334</v>
      </c>
      <c r="M15" s="34">
        <f t="shared" si="4"/>
        <v>0</v>
      </c>
      <c r="N15" s="35">
        <f t="shared" si="5"/>
        <v>203333.33333333334</v>
      </c>
    </row>
    <row r="16" spans="2:14">
      <c r="B16" s="24" t="s">
        <v>8</v>
      </c>
      <c r="C16" s="7"/>
      <c r="D16" s="7"/>
      <c r="E16" s="8"/>
      <c r="F16" s="7">
        <v>27000</v>
      </c>
      <c r="G16" s="23">
        <v>112</v>
      </c>
      <c r="H16" s="6" t="s">
        <v>9</v>
      </c>
      <c r="I16" s="52">
        <f>G16/16</f>
        <v>7</v>
      </c>
      <c r="J16" s="57">
        <f t="shared" si="1"/>
        <v>0</v>
      </c>
      <c r="K16" s="34">
        <f t="shared" si="2"/>
        <v>0</v>
      </c>
      <c r="L16" s="34">
        <f t="shared" si="3"/>
        <v>0</v>
      </c>
      <c r="M16" s="34">
        <f t="shared" si="4"/>
        <v>189000</v>
      </c>
      <c r="N16" s="35">
        <f t="shared" si="5"/>
        <v>189000</v>
      </c>
    </row>
    <row r="17" spans="2:16">
      <c r="B17" s="24" t="s">
        <v>14</v>
      </c>
      <c r="C17" s="8"/>
      <c r="D17" s="8">
        <v>29000</v>
      </c>
      <c r="E17" s="7"/>
      <c r="F17" s="7"/>
      <c r="G17" s="23">
        <v>100</v>
      </c>
      <c r="H17" s="6" t="s">
        <v>15</v>
      </c>
      <c r="I17" s="25">
        <v>100</v>
      </c>
      <c r="J17" s="57">
        <f t="shared" si="1"/>
        <v>0</v>
      </c>
      <c r="K17" s="34">
        <f t="shared" si="2"/>
        <v>2900000</v>
      </c>
      <c r="L17" s="34">
        <f t="shared" si="3"/>
        <v>0</v>
      </c>
      <c r="M17" s="34">
        <f t="shared" si="4"/>
        <v>0</v>
      </c>
      <c r="N17" s="35">
        <f t="shared" si="5"/>
        <v>2900000</v>
      </c>
    </row>
    <row r="18" spans="2:16">
      <c r="B18" s="24" t="s">
        <v>36</v>
      </c>
      <c r="C18" s="80"/>
      <c r="D18" s="80"/>
      <c r="E18" s="81"/>
      <c r="F18" s="81"/>
      <c r="G18" s="82"/>
      <c r="H18" s="83"/>
      <c r="I18" s="84"/>
      <c r="J18" s="58"/>
      <c r="K18" s="40" t="e">
        <f>'Equipment List'!#REF!</f>
        <v>#REF!</v>
      </c>
      <c r="L18" s="40"/>
      <c r="M18" s="40"/>
      <c r="N18" s="35" t="e">
        <f t="shared" si="5"/>
        <v>#REF!</v>
      </c>
    </row>
    <row r="19" spans="2:16" ht="15" thickBot="1">
      <c r="B19" s="26" t="s">
        <v>22</v>
      </c>
      <c r="C19" s="59"/>
      <c r="D19" s="59"/>
      <c r="E19" s="60"/>
      <c r="F19" s="60"/>
      <c r="G19" s="61"/>
      <c r="H19" s="62"/>
      <c r="I19" s="61"/>
      <c r="J19" s="58">
        <f>J17*0.07</f>
        <v>0</v>
      </c>
      <c r="K19" s="40">
        <f>K17*0.07</f>
        <v>203000.00000000003</v>
      </c>
      <c r="L19" s="40"/>
      <c r="M19" s="40"/>
      <c r="N19" s="35">
        <f>SUM(J19:M19)</f>
        <v>203000.00000000003</v>
      </c>
    </row>
    <row r="20" spans="2:16" ht="15" thickBot="1">
      <c r="B20" s="28"/>
      <c r="C20" s="41"/>
      <c r="D20" s="41"/>
      <c r="E20" s="41"/>
      <c r="F20" s="41"/>
      <c r="G20" s="42"/>
      <c r="H20" s="28"/>
      <c r="I20" s="28"/>
      <c r="J20" s="54">
        <f>SUM(J12:J19)</f>
        <v>125549.42528735631</v>
      </c>
      <c r="K20" s="54" t="e">
        <f>SUM(K12:K19)</f>
        <v>#REF!</v>
      </c>
      <c r="L20" s="54">
        <f>SUM(L12:L19)</f>
        <v>301494.25287356321</v>
      </c>
      <c r="M20" s="54">
        <f>SUM(M12:M19)</f>
        <v>232448.27586206896</v>
      </c>
      <c r="N20" s="44" t="e">
        <f t="shared" si="5"/>
        <v>#REF!</v>
      </c>
      <c r="O20" s="5" t="e">
        <f>N20/1000000</f>
        <v>#REF!</v>
      </c>
      <c r="P20" s="3"/>
    </row>
    <row r="21" spans="2:16" ht="108.6">
      <c r="B21" s="47" t="s">
        <v>48</v>
      </c>
      <c r="C21" s="41"/>
      <c r="D21" s="41"/>
      <c r="E21" s="41"/>
      <c r="F21" s="41"/>
      <c r="G21" s="43"/>
      <c r="H21" s="28"/>
      <c r="I21" s="28"/>
      <c r="J21" s="29"/>
      <c r="K21" s="29"/>
      <c r="L21" s="29"/>
      <c r="M21" s="29"/>
      <c r="N21" s="46"/>
      <c r="O21" s="5"/>
      <c r="P21" s="3"/>
    </row>
    <row r="29" spans="2:16">
      <c r="B29" s="87" t="s">
        <v>42</v>
      </c>
      <c r="F29" s="1">
        <v>216</v>
      </c>
      <c r="G29" s="2">
        <v>800</v>
      </c>
      <c r="J29" s="3">
        <f>G29*F29</f>
        <v>172800</v>
      </c>
    </row>
    <row r="30" spans="2:16">
      <c r="B30" s="87" t="s">
        <v>42</v>
      </c>
      <c r="F30" s="1">
        <v>216</v>
      </c>
      <c r="G30" s="2">
        <v>150</v>
      </c>
      <c r="I30" s="3">
        <f>G30/9</f>
        <v>16.666666666666668</v>
      </c>
      <c r="J30" s="3">
        <f>I30*F30*3</f>
        <v>10800.000000000002</v>
      </c>
    </row>
    <row r="31" spans="2:16">
      <c r="J31" s="3">
        <f>SUM(J29:J30)</f>
        <v>183600</v>
      </c>
    </row>
    <row r="41" spans="3:6">
      <c r="D41" s="86"/>
      <c r="F41" s="86"/>
    </row>
    <row r="42" spans="3:6">
      <c r="C42" s="86"/>
    </row>
    <row r="43" spans="3:6">
      <c r="C43" s="86"/>
    </row>
    <row r="44" spans="3:6">
      <c r="C44" s="86"/>
    </row>
    <row r="45" spans="3:6">
      <c r="C45" s="86"/>
    </row>
    <row r="46" spans="3:6">
      <c r="C46" s="86"/>
    </row>
    <row r="47" spans="3:6">
      <c r="C47" s="86"/>
    </row>
    <row r="48" spans="3:6">
      <c r="C48" s="86"/>
    </row>
    <row r="49" spans="3:3">
      <c r="C49" s="86"/>
    </row>
    <row r="50" spans="3:3">
      <c r="C50" s="86"/>
    </row>
    <row r="51" spans="3:3">
      <c r="C51" s="86"/>
    </row>
    <row r="52" spans="3:3">
      <c r="C52" s="86"/>
    </row>
    <row r="53" spans="3:3">
      <c r="C53" s="86"/>
    </row>
    <row r="54" spans="3:3">
      <c r="C54" s="86"/>
    </row>
    <row r="55" spans="3:3">
      <c r="C55" s="86"/>
    </row>
    <row r="56" spans="3:3">
      <c r="C56" s="86"/>
    </row>
    <row r="57" spans="3:3">
      <c r="C57" s="86"/>
    </row>
    <row r="58" spans="3:3">
      <c r="C58" s="86"/>
    </row>
    <row r="59" spans="3:3">
      <c r="C59" s="86"/>
    </row>
    <row r="60" spans="3:3">
      <c r="C60" s="86"/>
    </row>
    <row r="61" spans="3:3">
      <c r="C61" s="86"/>
    </row>
    <row r="62" spans="3:3">
      <c r="C62" s="86"/>
    </row>
    <row r="63" spans="3:3">
      <c r="C63" s="86"/>
    </row>
    <row r="64" spans="3:3">
      <c r="C64" s="86"/>
    </row>
    <row r="65" spans="3:3">
      <c r="C65" s="86"/>
    </row>
    <row r="66" spans="3:3">
      <c r="C66" s="85"/>
    </row>
    <row r="67" spans="3:3">
      <c r="C67" s="85"/>
    </row>
    <row r="68" spans="3:3">
      <c r="C68" s="85"/>
    </row>
    <row r="69" spans="3:3">
      <c r="C69" s="85"/>
    </row>
    <row r="70" spans="3:3">
      <c r="C70" s="85"/>
    </row>
    <row r="71" spans="3:3">
      <c r="C71" s="85"/>
    </row>
    <row r="72" spans="3:3">
      <c r="C72" s="85"/>
    </row>
    <row r="73" spans="3:3">
      <c r="C73" s="85"/>
    </row>
    <row r="74" spans="3:3">
      <c r="C74" s="85"/>
    </row>
    <row r="75" spans="3:3">
      <c r="C75" s="85"/>
    </row>
    <row r="76" spans="3:3">
      <c r="C76" s="85"/>
    </row>
    <row r="77" spans="3:3">
      <c r="C77" s="85"/>
    </row>
    <row r="78" spans="3:3">
      <c r="C78" s="85"/>
    </row>
    <row r="79" spans="3:3">
      <c r="C79" s="85"/>
    </row>
    <row r="80" spans="3:3">
      <c r="C80" s="85"/>
    </row>
    <row r="81" spans="3:3">
      <c r="C81" s="85"/>
    </row>
    <row r="82" spans="3:3">
      <c r="C82" s="85"/>
    </row>
    <row r="83" spans="3:3">
      <c r="C83" s="85"/>
    </row>
    <row r="84" spans="3:3">
      <c r="C84" s="85"/>
    </row>
    <row r="85" spans="3:3">
      <c r="C85" s="85"/>
    </row>
    <row r="86" spans="3:3">
      <c r="C86" s="85"/>
    </row>
    <row r="87" spans="3:3">
      <c r="C87" s="85"/>
    </row>
    <row r="88" spans="3:3">
      <c r="C88" s="85"/>
    </row>
    <row r="89" spans="3:3">
      <c r="C89" s="85"/>
    </row>
    <row r="90" spans="3:3">
      <c r="C90" s="85"/>
    </row>
    <row r="91" spans="3:3">
      <c r="C91" s="85"/>
    </row>
    <row r="92" spans="3:3">
      <c r="C92" s="85"/>
    </row>
    <row r="93" spans="3:3">
      <c r="C93" s="85"/>
    </row>
    <row r="94" spans="3:3">
      <c r="C94" s="85"/>
    </row>
    <row r="95" spans="3:3">
      <c r="C95" s="85"/>
    </row>
    <row r="96" spans="3:3">
      <c r="C96" s="85"/>
    </row>
    <row r="97" spans="3:3">
      <c r="C97" s="85"/>
    </row>
    <row r="98" spans="3:3">
      <c r="C98" s="85"/>
    </row>
    <row r="99" spans="3:3">
      <c r="C99" s="85"/>
    </row>
    <row r="100" spans="3:3">
      <c r="C100" s="85"/>
    </row>
    <row r="101" spans="3:3">
      <c r="C101" s="85"/>
    </row>
    <row r="102" spans="3:3">
      <c r="C102" s="85"/>
    </row>
    <row r="103" spans="3:3">
      <c r="C103" s="85"/>
    </row>
    <row r="104" spans="3:3">
      <c r="C104" s="85"/>
    </row>
    <row r="105" spans="3:3">
      <c r="C105" s="85"/>
    </row>
    <row r="106" spans="3:3">
      <c r="C106" s="85"/>
    </row>
    <row r="107" spans="3:3">
      <c r="C107" s="85"/>
    </row>
    <row r="108" spans="3:3">
      <c r="C108" s="85"/>
    </row>
    <row r="109" spans="3:3">
      <c r="C109" s="85"/>
    </row>
    <row r="110" spans="3:3">
      <c r="C110" s="85"/>
    </row>
    <row r="111" spans="3:3">
      <c r="C111" s="85"/>
    </row>
    <row r="112" spans="3:3">
      <c r="C112" s="85"/>
    </row>
    <row r="113" spans="3:3">
      <c r="C113" s="85"/>
    </row>
    <row r="114" spans="3:3">
      <c r="C114" s="85"/>
    </row>
    <row r="115" spans="3:3">
      <c r="C115" s="85"/>
    </row>
    <row r="116" spans="3:3">
      <c r="C116" s="85"/>
    </row>
    <row r="117" spans="3:3">
      <c r="C117" s="85"/>
    </row>
    <row r="118" spans="3:3">
      <c r="C118" s="85"/>
    </row>
    <row r="119" spans="3:3">
      <c r="C119" s="85"/>
    </row>
    <row r="120" spans="3:3">
      <c r="C120" s="85"/>
    </row>
    <row r="121" spans="3:3">
      <c r="C121" s="85"/>
    </row>
    <row r="122" spans="3:3">
      <c r="C122" s="85"/>
    </row>
    <row r="123" spans="3:3">
      <c r="C123" s="85"/>
    </row>
    <row r="124" spans="3:3">
      <c r="C124" s="85"/>
    </row>
    <row r="125" spans="3:3">
      <c r="C125" s="85"/>
    </row>
    <row r="126" spans="3:3">
      <c r="C126" s="85"/>
    </row>
    <row r="127" spans="3:3">
      <c r="C127" s="85"/>
    </row>
    <row r="128" spans="3:3">
      <c r="C128" s="85"/>
    </row>
    <row r="129" spans="3:3">
      <c r="C129" s="85"/>
    </row>
    <row r="130" spans="3:3">
      <c r="C130" s="85"/>
    </row>
    <row r="131" spans="3:3">
      <c r="C131" s="85"/>
    </row>
    <row r="132" spans="3:3">
      <c r="C132" s="85"/>
    </row>
    <row r="133" spans="3:3">
      <c r="C133" s="85"/>
    </row>
    <row r="134" spans="3:3">
      <c r="C134" s="85"/>
    </row>
    <row r="135" spans="3:3">
      <c r="C135" s="85"/>
    </row>
    <row r="136" spans="3:3">
      <c r="C136" s="85"/>
    </row>
    <row r="137" spans="3:3">
      <c r="C137" s="85"/>
    </row>
    <row r="138" spans="3:3">
      <c r="C138" s="85"/>
    </row>
    <row r="139" spans="3:3">
      <c r="C139" s="85"/>
    </row>
    <row r="140" spans="3:3">
      <c r="C140" s="85"/>
    </row>
    <row r="141" spans="3:3">
      <c r="C141" s="85"/>
    </row>
    <row r="142" spans="3:3">
      <c r="C142" s="85"/>
    </row>
    <row r="143" spans="3:3">
      <c r="C143" s="85"/>
    </row>
    <row r="144" spans="3:3">
      <c r="C144" s="85"/>
    </row>
    <row r="145" spans="3:3">
      <c r="C145" s="85"/>
    </row>
  </sheetData>
  <pageMargins left="0.12" right="0.03" top="0.75" bottom="0.75" header="0.3" footer="0.3"/>
  <pageSetup scale="7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6"/>
  <sheetViews>
    <sheetView topLeftCell="B4" zoomScale="80" zoomScaleNormal="80" workbookViewId="0">
      <selection activeCell="I24" sqref="I24"/>
    </sheetView>
  </sheetViews>
  <sheetFormatPr defaultRowHeight="14.4"/>
  <cols>
    <col min="1" max="1" width="2" bestFit="1" customWidth="1"/>
    <col min="2" max="2" width="39.5546875" customWidth="1"/>
    <col min="3" max="6" width="13" style="1" customWidth="1"/>
    <col min="7" max="7" width="12.33203125" style="2" bestFit="1" customWidth="1"/>
    <col min="8" max="8" width="5" bestFit="1" customWidth="1"/>
    <col min="9" max="9" width="10" bestFit="1" customWidth="1"/>
    <col min="10" max="10" width="15.109375" customWidth="1"/>
    <col min="11" max="11" width="14.33203125" bestFit="1" customWidth="1"/>
    <col min="12" max="12" width="13.44140625" bestFit="1" customWidth="1"/>
    <col min="13" max="13" width="15.33203125" customWidth="1"/>
    <col min="14" max="14" width="15" bestFit="1" customWidth="1"/>
    <col min="16" max="16" width="16.33203125" bestFit="1" customWidth="1"/>
  </cols>
  <sheetData>
    <row r="1" spans="1:14">
      <c r="B1" s="4" t="s">
        <v>29</v>
      </c>
    </row>
    <row r="2" spans="1:14" ht="15" thickBot="1"/>
    <row r="3" spans="1:14" ht="15" thickBot="1">
      <c r="B3" s="20" t="s">
        <v>16</v>
      </c>
      <c r="C3" s="21" t="s">
        <v>10</v>
      </c>
      <c r="D3" s="21" t="s">
        <v>12</v>
      </c>
      <c r="E3" s="22" t="s">
        <v>21</v>
      </c>
      <c r="J3" s="19" t="s">
        <v>17</v>
      </c>
      <c r="K3" s="27" t="s">
        <v>18</v>
      </c>
    </row>
    <row r="4" spans="1:14">
      <c r="B4" s="9" t="s">
        <v>11</v>
      </c>
      <c r="C4" s="8">
        <v>61000</v>
      </c>
      <c r="D4" s="7">
        <v>1</v>
      </c>
      <c r="E4" s="10">
        <f t="shared" ref="E4" si="0">D4*C4</f>
        <v>61000</v>
      </c>
      <c r="J4" s="31">
        <v>2010</v>
      </c>
      <c r="K4" s="32">
        <v>0.4</v>
      </c>
    </row>
    <row r="5" spans="1:14">
      <c r="B5" s="9" t="s">
        <v>30</v>
      </c>
      <c r="C5" s="8">
        <v>128000</v>
      </c>
      <c r="D5" s="7">
        <v>1</v>
      </c>
      <c r="E5" s="10">
        <f>D5*C5</f>
        <v>128000</v>
      </c>
      <c r="J5" s="24">
        <v>2011</v>
      </c>
      <c r="K5" s="25">
        <v>5</v>
      </c>
    </row>
    <row r="6" spans="1:14" ht="15" thickBot="1">
      <c r="B6" s="9" t="s">
        <v>52</v>
      </c>
      <c r="C6" s="8">
        <f>10*43500</f>
        <v>435000</v>
      </c>
      <c r="D6" s="7">
        <v>1</v>
      </c>
      <c r="E6" s="10">
        <f>D6*C6</f>
        <v>435000</v>
      </c>
      <c r="J6" s="26">
        <v>2012</v>
      </c>
      <c r="K6" s="33">
        <v>0.9</v>
      </c>
    </row>
    <row r="7" spans="1:14" ht="15" thickBot="1">
      <c r="B7" s="9" t="s">
        <v>51</v>
      </c>
      <c r="C7" s="8">
        <f>43500*3</f>
        <v>130500</v>
      </c>
      <c r="D7" s="7">
        <v>1</v>
      </c>
      <c r="E7" s="10">
        <f>D7*C7</f>
        <v>130500</v>
      </c>
      <c r="J7" s="28"/>
      <c r="K7" s="30">
        <f>SUM(K4:K6)</f>
        <v>6.3000000000000007</v>
      </c>
    </row>
    <row r="8" spans="1:14" ht="15" thickBot="1">
      <c r="B8" s="11" t="s">
        <v>23</v>
      </c>
      <c r="C8" s="12">
        <v>9000</v>
      </c>
      <c r="D8" s="13">
        <v>3</v>
      </c>
      <c r="E8" s="14">
        <f t="shared" ref="E8" si="1">D8*C8</f>
        <v>27000</v>
      </c>
    </row>
    <row r="9" spans="1:14">
      <c r="B9" s="41"/>
      <c r="C9" s="65"/>
      <c r="D9" s="41"/>
      <c r="E9" s="41"/>
      <c r="I9" s="3"/>
    </row>
    <row r="11" spans="1:14" ht="15" thickBot="1"/>
    <row r="12" spans="1:14" s="37" customFormat="1" ht="28.2" thickBot="1">
      <c r="B12" s="36" t="s">
        <v>32</v>
      </c>
      <c r="C12" s="48" t="s">
        <v>30</v>
      </c>
      <c r="D12" s="48" t="s">
        <v>50</v>
      </c>
      <c r="E12" s="48" t="s">
        <v>33</v>
      </c>
      <c r="F12" s="48" t="s">
        <v>23</v>
      </c>
      <c r="G12" s="49" t="s">
        <v>19</v>
      </c>
      <c r="H12" s="50"/>
      <c r="I12" s="48" t="s">
        <v>13</v>
      </c>
      <c r="J12" s="48" t="s">
        <v>30</v>
      </c>
      <c r="K12" s="48" t="s">
        <v>50</v>
      </c>
      <c r="L12" s="48" t="s">
        <v>33</v>
      </c>
      <c r="M12" s="48" t="s">
        <v>23</v>
      </c>
      <c r="N12" s="66" t="s">
        <v>24</v>
      </c>
    </row>
    <row r="13" spans="1:14">
      <c r="A13">
        <v>2</v>
      </c>
      <c r="B13" s="31" t="s">
        <v>20</v>
      </c>
      <c r="C13" s="38">
        <v>128000</v>
      </c>
      <c r="D13" s="38">
        <v>200000</v>
      </c>
      <c r="E13" s="38">
        <v>61000</v>
      </c>
      <c r="F13" s="38">
        <v>27000</v>
      </c>
      <c r="G13" s="39">
        <v>12000</v>
      </c>
      <c r="H13" s="45" t="s">
        <v>6</v>
      </c>
      <c r="I13" s="67">
        <f>G13/43500</f>
        <v>0.27586206896551724</v>
      </c>
      <c r="J13" s="67">
        <f>I13*C13</f>
        <v>35310.344827586203</v>
      </c>
      <c r="K13" s="67">
        <f>I13*D13</f>
        <v>55172.413793103449</v>
      </c>
      <c r="L13" s="67">
        <f>I13*E13</f>
        <v>16827.586206896551</v>
      </c>
      <c r="M13" s="67">
        <f>I13*F13</f>
        <v>7448.2758620689656</v>
      </c>
      <c r="N13" s="68">
        <f>SUM(J13:M13)</f>
        <v>114758.62068965517</v>
      </c>
    </row>
    <row r="14" spans="1:14">
      <c r="A14">
        <v>5</v>
      </c>
      <c r="B14" s="24" t="s">
        <v>3</v>
      </c>
      <c r="C14" s="8">
        <v>128000</v>
      </c>
      <c r="D14" s="8">
        <v>200000</v>
      </c>
      <c r="E14" s="8">
        <v>61000</v>
      </c>
      <c r="F14" s="8">
        <v>27000</v>
      </c>
      <c r="G14" s="23">
        <v>5</v>
      </c>
      <c r="H14" s="6" t="s">
        <v>5</v>
      </c>
      <c r="I14" s="34">
        <f>G14/9</f>
        <v>0.55555555555555558</v>
      </c>
      <c r="J14" s="34">
        <f>I14*C14</f>
        <v>71111.111111111109</v>
      </c>
      <c r="K14" s="34">
        <f>I14*D14</f>
        <v>111111.11111111111</v>
      </c>
      <c r="L14" s="34">
        <f>I14*E14</f>
        <v>33888.888888888891</v>
      </c>
      <c r="M14" s="34">
        <f t="shared" ref="M14:M20" si="2">I14*F14</f>
        <v>15000</v>
      </c>
      <c r="N14" s="35">
        <f t="shared" ref="N14:N23" si="3">SUM(J14:M14)</f>
        <v>231111.11111111112</v>
      </c>
    </row>
    <row r="15" spans="1:14">
      <c r="A15">
        <v>6</v>
      </c>
      <c r="B15" s="24" t="s">
        <v>4</v>
      </c>
      <c r="C15" s="8">
        <v>128000</v>
      </c>
      <c r="D15" s="8"/>
      <c r="E15" s="8">
        <v>61000</v>
      </c>
      <c r="F15" s="8">
        <v>27000</v>
      </c>
      <c r="G15" s="23">
        <v>12</v>
      </c>
      <c r="H15" s="6" t="s">
        <v>5</v>
      </c>
      <c r="I15" s="34">
        <f>G15/9</f>
        <v>1.3333333333333333</v>
      </c>
      <c r="J15" s="34">
        <f>I15*C15</f>
        <v>170666.66666666666</v>
      </c>
      <c r="K15" s="34">
        <f>I15*D15</f>
        <v>0</v>
      </c>
      <c r="L15" s="34">
        <f>I15*E15</f>
        <v>81333.333333333328</v>
      </c>
      <c r="M15" s="34">
        <f t="shared" si="2"/>
        <v>36000</v>
      </c>
      <c r="N15" s="35">
        <f t="shared" si="3"/>
        <v>288000</v>
      </c>
    </row>
    <row r="16" spans="1:14">
      <c r="A16">
        <v>8</v>
      </c>
      <c r="B16" s="24" t="s">
        <v>34</v>
      </c>
      <c r="C16" s="8">
        <v>60000</v>
      </c>
      <c r="D16" s="7"/>
      <c r="E16" s="8">
        <v>61000</v>
      </c>
      <c r="F16" s="8"/>
      <c r="G16" s="23">
        <v>79</v>
      </c>
      <c r="H16" s="6" t="s">
        <v>7</v>
      </c>
      <c r="I16" s="34">
        <f>G16/9</f>
        <v>8.7777777777777786</v>
      </c>
      <c r="J16" s="34">
        <f>I16*C16</f>
        <v>526666.66666666674</v>
      </c>
      <c r="K16" s="34">
        <f>I16*D16</f>
        <v>0</v>
      </c>
      <c r="L16" s="34">
        <f>I16*E16</f>
        <v>535444.4444444445</v>
      </c>
      <c r="M16" s="34">
        <f t="shared" si="2"/>
        <v>0</v>
      </c>
      <c r="N16" s="35">
        <f t="shared" si="3"/>
        <v>1062111.1111111112</v>
      </c>
    </row>
    <row r="17" spans="1:16">
      <c r="A17">
        <v>9</v>
      </c>
      <c r="B17" s="24" t="s">
        <v>8</v>
      </c>
      <c r="C17" s="8">
        <v>1400</v>
      </c>
      <c r="D17" s="7"/>
      <c r="E17" s="7"/>
      <c r="F17" s="7">
        <v>27000</v>
      </c>
      <c r="G17" s="23">
        <v>112</v>
      </c>
      <c r="H17" s="6" t="s">
        <v>9</v>
      </c>
      <c r="I17" s="34">
        <f>G17/16</f>
        <v>7</v>
      </c>
      <c r="J17" s="34">
        <f>I17*C17</f>
        <v>9800</v>
      </c>
      <c r="K17" s="34">
        <f>I17*D17</f>
        <v>0</v>
      </c>
      <c r="L17" s="34">
        <f>I17*E17</f>
        <v>0</v>
      </c>
      <c r="M17" s="34">
        <f t="shared" si="2"/>
        <v>189000</v>
      </c>
      <c r="N17" s="35">
        <f t="shared" si="3"/>
        <v>198800</v>
      </c>
    </row>
    <row r="18" spans="1:16">
      <c r="B18" s="69" t="s">
        <v>35</v>
      </c>
      <c r="C18" s="70"/>
      <c r="D18" s="70"/>
      <c r="E18" s="70"/>
      <c r="F18" s="70"/>
      <c r="G18" s="71"/>
      <c r="H18" s="72"/>
      <c r="I18" s="40"/>
      <c r="J18" s="40">
        <v>200000</v>
      </c>
      <c r="K18" s="40"/>
      <c r="L18" s="40"/>
      <c r="M18" s="40"/>
      <c r="N18" s="35">
        <f t="shared" si="3"/>
        <v>200000</v>
      </c>
    </row>
    <row r="19" spans="1:16">
      <c r="B19" s="64" t="s">
        <v>31</v>
      </c>
      <c r="C19" s="70"/>
      <c r="D19" s="70"/>
      <c r="E19" s="70"/>
      <c r="F19" s="70"/>
      <c r="G19" s="71"/>
      <c r="H19" s="72"/>
      <c r="I19" s="40"/>
      <c r="J19" s="40">
        <v>1400000</v>
      </c>
      <c r="K19" s="40"/>
      <c r="L19" s="40"/>
      <c r="M19" s="40"/>
      <c r="N19" s="35">
        <f t="shared" si="3"/>
        <v>1400000</v>
      </c>
    </row>
    <row r="20" spans="1:16" ht="15" thickBot="1">
      <c r="B20" s="26" t="s">
        <v>14</v>
      </c>
      <c r="C20" s="12"/>
      <c r="D20" s="12"/>
      <c r="E20" s="13"/>
      <c r="F20" s="13"/>
      <c r="G20" s="73">
        <v>100</v>
      </c>
      <c r="H20" s="74" t="s">
        <v>15</v>
      </c>
      <c r="I20" s="73">
        <v>100</v>
      </c>
      <c r="J20" s="40">
        <f>I20*C20</f>
        <v>0</v>
      </c>
      <c r="K20" s="40">
        <f>I20*D20</f>
        <v>0</v>
      </c>
      <c r="L20" s="40">
        <f>I20*E20</f>
        <v>0</v>
      </c>
      <c r="M20" s="40">
        <f t="shared" si="2"/>
        <v>0</v>
      </c>
      <c r="N20" s="35">
        <f t="shared" si="3"/>
        <v>0</v>
      </c>
    </row>
    <row r="21" spans="1:16">
      <c r="B21" s="24" t="s">
        <v>36</v>
      </c>
      <c r="C21" s="80"/>
      <c r="D21" s="80"/>
      <c r="E21" s="81"/>
      <c r="F21" s="81"/>
      <c r="G21" s="82"/>
      <c r="H21" s="83"/>
      <c r="I21" s="84"/>
      <c r="J21" s="58" t="e">
        <f>'Equipment List'!#REF!</f>
        <v>#REF!</v>
      </c>
      <c r="K21" s="40" t="e">
        <f>'Equipment List'!#REF!</f>
        <v>#REF!</v>
      </c>
      <c r="L21" s="40"/>
      <c r="M21" s="40"/>
      <c r="N21" s="35" t="e">
        <f t="shared" si="3"/>
        <v>#REF!</v>
      </c>
    </row>
    <row r="22" spans="1:16" ht="15" thickBot="1">
      <c r="B22" s="26" t="s">
        <v>22</v>
      </c>
      <c r="C22" s="59"/>
      <c r="D22" s="59"/>
      <c r="E22" s="60"/>
      <c r="F22" s="60"/>
      <c r="G22" s="61"/>
      <c r="H22" s="62"/>
      <c r="I22" s="61"/>
      <c r="J22" s="58">
        <f>SUM(J13:J19)*0.07</f>
        <v>168948.83524904217</v>
      </c>
      <c r="K22" s="40">
        <f>K19*0.07</f>
        <v>0</v>
      </c>
      <c r="L22" s="40"/>
      <c r="M22" s="40"/>
      <c r="N22" s="93">
        <f>SUM(J22:M22)</f>
        <v>168948.83524904217</v>
      </c>
    </row>
    <row r="23" spans="1:16" ht="15" thickBot="1">
      <c r="B23" s="28"/>
      <c r="C23" s="41"/>
      <c r="D23" s="41"/>
      <c r="E23" s="41"/>
      <c r="F23" s="41"/>
      <c r="G23" s="42"/>
      <c r="H23" s="28"/>
      <c r="I23" s="28"/>
      <c r="J23" s="54" t="e">
        <f>SUM(J13:J22)</f>
        <v>#REF!</v>
      </c>
      <c r="K23" s="94" t="e">
        <f>SUM(K13:K22)</f>
        <v>#REF!</v>
      </c>
      <c r="L23" s="94">
        <f>SUM(L13:L22)</f>
        <v>667494.25287356321</v>
      </c>
      <c r="M23" s="95">
        <f>SUM(M13:M22)</f>
        <v>247448.27586206896</v>
      </c>
      <c r="N23" s="96" t="e">
        <f t="shared" si="3"/>
        <v>#REF!</v>
      </c>
      <c r="O23" s="5" t="e">
        <f>N23/1000000</f>
        <v>#REF!</v>
      </c>
      <c r="P23" s="3"/>
    </row>
    <row r="24" spans="1:16" ht="84.6">
      <c r="B24" s="47" t="s">
        <v>47</v>
      </c>
      <c r="C24" s="41"/>
      <c r="D24" s="41"/>
      <c r="E24" s="41"/>
      <c r="F24" s="41"/>
      <c r="G24" s="43"/>
      <c r="H24" s="28"/>
      <c r="I24" s="28"/>
      <c r="J24" s="29"/>
      <c r="K24" s="29"/>
      <c r="L24" s="29"/>
      <c r="M24" s="29"/>
      <c r="N24" s="46"/>
      <c r="O24" s="5"/>
      <c r="P24" s="3"/>
    </row>
    <row r="25" spans="1:16">
      <c r="G25" s="75"/>
      <c r="J25" s="5"/>
      <c r="K25" s="5"/>
      <c r="L25" s="5"/>
      <c r="M25" s="5"/>
    </row>
    <row r="26" spans="1:16" ht="7.5" customHeight="1">
      <c r="A26" s="76"/>
      <c r="B26" s="76"/>
      <c r="C26" s="77"/>
      <c r="D26" s="77"/>
      <c r="E26" s="77"/>
      <c r="F26" s="77"/>
      <c r="G26" s="78"/>
      <c r="H26" s="76"/>
      <c r="I26" s="76"/>
      <c r="J26" s="79"/>
      <c r="K26" s="79"/>
      <c r="L26" s="79"/>
      <c r="M26" s="79"/>
      <c r="N26" s="7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H18"/>
  <sheetViews>
    <sheetView tabSelected="1" workbookViewId="0">
      <selection activeCell="E22" sqref="E22"/>
    </sheetView>
  </sheetViews>
  <sheetFormatPr defaultRowHeight="14.4"/>
  <cols>
    <col min="1" max="1" width="2.33203125" customWidth="1"/>
    <col min="2" max="2" width="40.6640625" bestFit="1" customWidth="1"/>
    <col min="4" max="4" width="13.6640625" customWidth="1"/>
    <col min="5" max="5" width="14.33203125" bestFit="1" customWidth="1"/>
    <col min="8" max="8" width="13.44140625" bestFit="1" customWidth="1"/>
  </cols>
  <sheetData>
    <row r="1" spans="2:8" ht="15" thickBot="1"/>
    <row r="2" spans="2:8" ht="43.8" thickBot="1">
      <c r="B2" s="91" t="s">
        <v>37</v>
      </c>
      <c r="C2" s="92" t="s">
        <v>44</v>
      </c>
      <c r="D2" s="21" t="s">
        <v>43</v>
      </c>
      <c r="E2" s="110" t="s">
        <v>43</v>
      </c>
      <c r="F2" s="119" t="s">
        <v>66</v>
      </c>
      <c r="G2" s="112" t="s">
        <v>67</v>
      </c>
      <c r="H2" s="112" t="s">
        <v>70</v>
      </c>
    </row>
    <row r="3" spans="2:8">
      <c r="B3" s="90" t="s">
        <v>38</v>
      </c>
      <c r="C3" s="115">
        <v>1</v>
      </c>
      <c r="D3" s="116">
        <v>150000</v>
      </c>
      <c r="E3" s="51">
        <f>C3*D3</f>
        <v>150000</v>
      </c>
      <c r="F3" s="120"/>
      <c r="G3" s="120"/>
      <c r="H3" s="123" t="s">
        <v>71</v>
      </c>
    </row>
    <row r="4" spans="2:8">
      <c r="B4" s="88" t="s">
        <v>39</v>
      </c>
      <c r="C4" s="9">
        <v>1</v>
      </c>
      <c r="D4" s="113">
        <v>150000</v>
      </c>
      <c r="E4" s="52">
        <f t="shared" ref="E4:E17" si="0">C4*D4</f>
        <v>150000</v>
      </c>
      <c r="F4" s="121"/>
      <c r="G4" s="121"/>
      <c r="H4" s="117" t="s">
        <v>71</v>
      </c>
    </row>
    <row r="5" spans="2:8">
      <c r="B5" s="88" t="s">
        <v>55</v>
      </c>
      <c r="C5" s="9">
        <v>15</v>
      </c>
      <c r="D5" s="113">
        <v>10000</v>
      </c>
      <c r="E5" s="52">
        <f t="shared" ref="E5" si="1">C5*D5</f>
        <v>150000</v>
      </c>
      <c r="F5" s="121"/>
      <c r="G5" s="121"/>
      <c r="H5" s="117" t="s">
        <v>71</v>
      </c>
    </row>
    <row r="6" spans="2:8">
      <c r="B6" s="88" t="s">
        <v>55</v>
      </c>
      <c r="C6" s="9">
        <v>12</v>
      </c>
      <c r="D6" s="113">
        <v>10000</v>
      </c>
      <c r="E6" s="52">
        <f t="shared" si="0"/>
        <v>120000</v>
      </c>
      <c r="F6" s="121"/>
      <c r="G6" s="121"/>
      <c r="H6" s="117" t="s">
        <v>72</v>
      </c>
    </row>
    <row r="7" spans="2:8">
      <c r="B7" s="88" t="s">
        <v>68</v>
      </c>
      <c r="C7" s="9">
        <v>3</v>
      </c>
      <c r="D7" s="113">
        <v>55000</v>
      </c>
      <c r="E7" s="52">
        <f t="shared" si="0"/>
        <v>165000</v>
      </c>
      <c r="F7" s="121"/>
      <c r="G7" s="121"/>
      <c r="H7" s="117" t="s">
        <v>75</v>
      </c>
    </row>
    <row r="8" spans="2:8">
      <c r="B8" s="88" t="s">
        <v>53</v>
      </c>
      <c r="C8" s="9">
        <v>1</v>
      </c>
      <c r="D8" s="113">
        <v>45000</v>
      </c>
      <c r="E8" s="52">
        <f t="shared" si="0"/>
        <v>45000</v>
      </c>
      <c r="F8" s="121"/>
      <c r="G8" s="121"/>
      <c r="H8" s="117" t="s">
        <v>75</v>
      </c>
    </row>
    <row r="9" spans="2:8">
      <c r="B9" s="88" t="s">
        <v>76</v>
      </c>
      <c r="C9" s="9">
        <v>1</v>
      </c>
      <c r="D9" s="113">
        <v>2300</v>
      </c>
      <c r="E9" s="52">
        <v>230000</v>
      </c>
      <c r="F9" s="121"/>
      <c r="G9" s="121"/>
      <c r="H9" s="117" t="s">
        <v>75</v>
      </c>
    </row>
    <row r="10" spans="2:8">
      <c r="B10" s="88" t="s">
        <v>40</v>
      </c>
      <c r="C10" s="9">
        <v>1</v>
      </c>
      <c r="D10" s="113">
        <v>250000</v>
      </c>
      <c r="E10" s="52">
        <f t="shared" si="0"/>
        <v>250000</v>
      </c>
      <c r="F10" s="121"/>
      <c r="G10" s="121"/>
      <c r="H10" s="117" t="s">
        <v>72</v>
      </c>
    </row>
    <row r="11" spans="2:8">
      <c r="B11" s="88" t="s">
        <v>54</v>
      </c>
      <c r="C11" s="9">
        <v>18</v>
      </c>
      <c r="D11" s="113">
        <v>3000</v>
      </c>
      <c r="E11" s="52">
        <f t="shared" ref="E11" si="2">C11*D11</f>
        <v>54000</v>
      </c>
      <c r="F11" s="121"/>
      <c r="G11" s="121"/>
      <c r="H11" s="117" t="s">
        <v>72</v>
      </c>
    </row>
    <row r="12" spans="2:8">
      <c r="B12" s="88" t="s">
        <v>41</v>
      </c>
      <c r="C12" s="9">
        <v>4</v>
      </c>
      <c r="D12" s="113">
        <v>8000</v>
      </c>
      <c r="E12" s="52">
        <f t="shared" si="0"/>
        <v>32000</v>
      </c>
      <c r="F12" s="121"/>
      <c r="G12" s="121"/>
      <c r="H12" s="117" t="s">
        <v>72</v>
      </c>
    </row>
    <row r="13" spans="2:8">
      <c r="B13" s="88" t="s">
        <v>45</v>
      </c>
      <c r="C13" s="9">
        <v>1</v>
      </c>
      <c r="D13" s="113">
        <v>225000</v>
      </c>
      <c r="E13" s="52">
        <f t="shared" si="0"/>
        <v>225000</v>
      </c>
      <c r="F13" s="121"/>
      <c r="G13" s="121"/>
      <c r="H13" s="117" t="s">
        <v>72</v>
      </c>
    </row>
    <row r="14" spans="2:8">
      <c r="B14" s="88" t="s">
        <v>46</v>
      </c>
      <c r="C14" s="9">
        <v>1</v>
      </c>
      <c r="D14" s="113">
        <v>225000</v>
      </c>
      <c r="E14" s="52">
        <f t="shared" si="0"/>
        <v>225000</v>
      </c>
      <c r="F14" s="121"/>
      <c r="G14" s="121"/>
      <c r="H14" s="117" t="s">
        <v>72</v>
      </c>
    </row>
    <row r="15" spans="2:8">
      <c r="B15" s="88" t="s">
        <v>69</v>
      </c>
      <c r="C15" s="9">
        <v>1</v>
      </c>
      <c r="D15" s="113">
        <v>150000</v>
      </c>
      <c r="E15" s="52">
        <f t="shared" si="0"/>
        <v>150000</v>
      </c>
      <c r="F15" s="121"/>
      <c r="G15" s="121"/>
      <c r="H15" s="117" t="s">
        <v>72</v>
      </c>
    </row>
    <row r="16" spans="2:8">
      <c r="B16" s="88" t="s">
        <v>73</v>
      </c>
      <c r="C16" s="9">
        <v>3</v>
      </c>
      <c r="D16" s="113">
        <v>40000</v>
      </c>
      <c r="E16" s="52">
        <f t="shared" si="0"/>
        <v>120000</v>
      </c>
      <c r="F16" s="121"/>
      <c r="G16" s="121"/>
      <c r="H16" s="117" t="s">
        <v>72</v>
      </c>
    </row>
    <row r="17" spans="2:8" ht="15" thickBot="1">
      <c r="B17" s="89" t="s">
        <v>74</v>
      </c>
      <c r="C17" s="11">
        <v>6</v>
      </c>
      <c r="D17" s="114">
        <v>40000</v>
      </c>
      <c r="E17" s="111">
        <f t="shared" si="0"/>
        <v>240000</v>
      </c>
      <c r="F17" s="122"/>
      <c r="G17" s="122"/>
      <c r="H17" s="118" t="s">
        <v>71</v>
      </c>
    </row>
    <row r="18" spans="2:8" ht="15" thickBot="1">
      <c r="E18" s="30">
        <f>SUM(E3:E17)</f>
        <v>2306000</v>
      </c>
    </row>
  </sheetData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5"/>
  <sheetViews>
    <sheetView workbookViewId="0">
      <selection activeCell="B9" sqref="B9"/>
    </sheetView>
  </sheetViews>
  <sheetFormatPr defaultRowHeight="14.4"/>
  <cols>
    <col min="2" max="2" width="40" bestFit="1" customWidth="1"/>
    <col min="3" max="3" width="13.44140625" bestFit="1" customWidth="1"/>
    <col min="4" max="5" width="10.44140625" customWidth="1"/>
  </cols>
  <sheetData>
    <row r="1" spans="2:7" ht="15" thickBot="1"/>
    <row r="2" spans="2:7" ht="15" thickBot="1">
      <c r="B2" s="109" t="s">
        <v>63</v>
      </c>
      <c r="C2" s="20" t="s">
        <v>64</v>
      </c>
      <c r="D2" s="97" t="s">
        <v>60</v>
      </c>
      <c r="E2" s="98" t="s">
        <v>61</v>
      </c>
      <c r="F2" s="126" t="s">
        <v>62</v>
      </c>
      <c r="G2" s="127"/>
    </row>
    <row r="3" spans="2:7">
      <c r="B3" s="108" t="s">
        <v>56</v>
      </c>
      <c r="C3" s="106" t="s">
        <v>57</v>
      </c>
      <c r="D3" s="124">
        <v>3.7</v>
      </c>
      <c r="E3" s="99">
        <v>4.8</v>
      </c>
      <c r="F3" s="128"/>
      <c r="G3" s="129"/>
    </row>
    <row r="4" spans="2:7" ht="15" thickBot="1">
      <c r="B4" s="89" t="s">
        <v>65</v>
      </c>
      <c r="C4" s="107" t="s">
        <v>58</v>
      </c>
      <c r="D4" s="125"/>
      <c r="E4" s="100">
        <v>0.85</v>
      </c>
      <c r="F4" s="130"/>
      <c r="G4" s="131"/>
    </row>
    <row r="5" spans="2:7" ht="15" thickBot="1">
      <c r="C5" s="101" t="s">
        <v>59</v>
      </c>
      <c r="D5" s="102">
        <f>SUM(D3)</f>
        <v>3.7</v>
      </c>
      <c r="E5" s="103">
        <f>SUM(E3:E4)</f>
        <v>5.6499999999999995</v>
      </c>
      <c r="F5" s="104">
        <f>E5-D5</f>
        <v>1.9499999999999993</v>
      </c>
      <c r="G5" s="105">
        <f>(E5-D5)/D5</f>
        <v>0.52702702702702686</v>
      </c>
    </row>
  </sheetData>
  <mergeCells count="2">
    <mergeCell ref="D3:D4"/>
    <mergeCell ref="F2:G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Front St</vt:lpstr>
      <vt:lpstr>Stone Rd</vt:lpstr>
      <vt:lpstr>Equipment List</vt:lpstr>
      <vt:lpstr>Site Costs</vt:lpstr>
    </vt:vector>
  </TitlesOfParts>
  <Company>Textron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Latournerie, Daniel</dc:creator>
  <cp:lastModifiedBy>Barry Uhle</cp:lastModifiedBy>
  <cp:lastPrinted>2010-12-07T15:50:09Z</cp:lastPrinted>
  <dcterms:created xsi:type="dcterms:W3CDTF">2010-11-02T16:52:52Z</dcterms:created>
  <dcterms:modified xsi:type="dcterms:W3CDTF">2010-12-14T19:19:30Z</dcterms:modified>
</cp:coreProperties>
</file>