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240" windowWidth="9090" windowHeight="7425" tabRatio="574" firstSheet="6" activeTab="7"/>
  </bookViews>
  <sheets>
    <sheet name="Code Tables" sheetId="4" r:id="rId1"/>
    <sheet name="Window A" sheetId="1" r:id="rId2"/>
    <sheet name="Window B" sheetId="2" r:id="rId3"/>
    <sheet name="Window C" sheetId="3" r:id="rId4"/>
    <sheet name="Window D" sheetId="5" r:id="rId5"/>
    <sheet name="Window F" sheetId="7" r:id="rId6"/>
    <sheet name="Window E" sheetId="6" r:id="rId7"/>
    <sheet name="Window G" sheetId="8" r:id="rId8"/>
    <sheet name="Door" sheetId="9" r:id="rId9"/>
  </sheets>
  <calcPr calcId="124519"/>
</workbook>
</file>

<file path=xl/calcChain.xml><?xml version="1.0" encoding="utf-8"?>
<calcChain xmlns="http://schemas.openxmlformats.org/spreadsheetml/2006/main">
  <c r="B50" i="8"/>
  <c r="B49"/>
  <c r="D36" i="9"/>
  <c r="D35"/>
  <c r="D21"/>
  <c r="D29" s="1"/>
  <c r="D32" s="1"/>
  <c r="D12"/>
  <c r="D10"/>
  <c r="D40" s="1"/>
  <c r="E8"/>
  <c r="E7"/>
  <c r="F42" s="1"/>
  <c r="D11" l="1"/>
  <c r="A49" i="8" l="1"/>
  <c r="D40"/>
  <c r="D39"/>
  <c r="F42" s="1"/>
  <c r="D27"/>
  <c r="D22"/>
  <c r="D12"/>
  <c r="C47" s="1"/>
  <c r="D10"/>
  <c r="D53" s="1"/>
  <c r="E8"/>
  <c r="E7"/>
  <c r="F55" s="1"/>
  <c r="A49" i="7"/>
  <c r="D40"/>
  <c r="D39"/>
  <c r="F42" s="1"/>
  <c r="D27"/>
  <c r="D22"/>
  <c r="D12"/>
  <c r="C47" s="1"/>
  <c r="D11"/>
  <c r="D10"/>
  <c r="D53" s="1"/>
  <c r="E8"/>
  <c r="E7"/>
  <c r="F55" s="1"/>
  <c r="A49" i="6"/>
  <c r="D40"/>
  <c r="D39"/>
  <c r="F42" s="1"/>
  <c r="D27"/>
  <c r="D22"/>
  <c r="D12"/>
  <c r="C47" s="1"/>
  <c r="D10"/>
  <c r="D53" s="1"/>
  <c r="E8"/>
  <c r="E7"/>
  <c r="F55" s="1"/>
  <c r="A49" i="5"/>
  <c r="D40"/>
  <c r="D39"/>
  <c r="D27"/>
  <c r="D22"/>
  <c r="D12"/>
  <c r="C47" s="1"/>
  <c r="D10"/>
  <c r="D53" s="1"/>
  <c r="E8"/>
  <c r="E7"/>
  <c r="F55" s="1"/>
  <c r="A49" i="3"/>
  <c r="D40"/>
  <c r="D39"/>
  <c r="F42" s="1"/>
  <c r="D27"/>
  <c r="D22"/>
  <c r="D12"/>
  <c r="C47" s="1"/>
  <c r="D10"/>
  <c r="D53" s="1"/>
  <c r="E8"/>
  <c r="E7"/>
  <c r="F55" s="1"/>
  <c r="A49" i="2"/>
  <c r="D40"/>
  <c r="D39"/>
  <c r="F42" s="1"/>
  <c r="D27"/>
  <c r="D22"/>
  <c r="D12"/>
  <c r="C47" s="1"/>
  <c r="D10"/>
  <c r="D53" s="1"/>
  <c r="E8"/>
  <c r="E7"/>
  <c r="F55" s="1"/>
  <c r="B50" i="1"/>
  <c r="B49"/>
  <c r="F55"/>
  <c r="A49"/>
  <c r="D40"/>
  <c r="D39"/>
  <c r="D27"/>
  <c r="D22"/>
  <c r="D12"/>
  <c r="C47" s="1"/>
  <c r="D10"/>
  <c r="D11" s="1"/>
  <c r="E8"/>
  <c r="E7"/>
  <c r="F42" i="5" l="1"/>
  <c r="C46" s="1"/>
  <c r="B49" i="7"/>
  <c r="B50"/>
  <c r="D11" i="3"/>
  <c r="D11" i="2"/>
  <c r="D53" i="1"/>
  <c r="D44" i="8"/>
  <c r="C46"/>
  <c r="D11"/>
  <c r="D44" i="7"/>
  <c r="C46"/>
  <c r="B49" i="6"/>
  <c r="B50"/>
  <c r="D44"/>
  <c r="C46"/>
  <c r="D11"/>
  <c r="B49" i="5"/>
  <c r="B50"/>
  <c r="D44"/>
  <c r="D11"/>
  <c r="D44" i="3"/>
  <c r="C46"/>
  <c r="B49"/>
  <c r="B50"/>
  <c r="D44" i="2"/>
  <c r="C46"/>
  <c r="B49"/>
  <c r="B50"/>
  <c r="F42" i="1"/>
  <c r="C46" l="1"/>
  <c r="D44"/>
</calcChain>
</file>

<file path=xl/sharedStrings.xml><?xml version="1.0" encoding="utf-8"?>
<sst xmlns="http://schemas.openxmlformats.org/spreadsheetml/2006/main" count="416" uniqueCount="63">
  <si>
    <t>WINDOW A</t>
  </si>
  <si>
    <t>FEET</t>
  </si>
  <si>
    <t>INCHES</t>
  </si>
  <si>
    <t>WINDOW LONG LENGTH (ft)</t>
  </si>
  <si>
    <t>WINDOW SHORT LENGTH (ft)</t>
  </si>
  <si>
    <t>AREA (sqft)</t>
  </si>
  <si>
    <t>SQFT</t>
  </si>
  <si>
    <t>AREA (sqin)</t>
  </si>
  <si>
    <t>SQIN</t>
  </si>
  <si>
    <t>ASPECT RATIO</t>
  </si>
  <si>
    <t xml:space="preserve">       </t>
  </si>
  <si>
    <t>E = Modulus of Elasticy</t>
  </si>
  <si>
    <t>ti =  interior glass thickness (in)</t>
  </si>
  <si>
    <t xml:space="preserve">Non Factored Load </t>
  </si>
  <si>
    <t>for Exterior Glass</t>
  </si>
  <si>
    <t>From Figure A1.6</t>
  </si>
  <si>
    <t>E1300 - 12a</t>
  </si>
  <si>
    <t xml:space="preserve">      psf</t>
  </si>
  <si>
    <t xml:space="preserve">      kPA</t>
  </si>
  <si>
    <t>Interior Laminated Glass</t>
  </si>
  <si>
    <t xml:space="preserve">Non Factored Load for </t>
  </si>
  <si>
    <t>From Figure A1.32</t>
  </si>
  <si>
    <t>Glass Type Factor for ti</t>
  </si>
  <si>
    <t>From Table 2, E1300 - 12a</t>
  </si>
  <si>
    <t>Load Share Factor for te</t>
  </si>
  <si>
    <t>Load Share Factor for ti</t>
  </si>
  <si>
    <t>Glass Type Factor for te</t>
  </si>
  <si>
    <t>te = exterior rglass thickness (in)</t>
  </si>
  <si>
    <t>From Table 5, E1300 - 12a</t>
  </si>
  <si>
    <t>From 6.11.4 - page 5 E-1300-12a</t>
  </si>
  <si>
    <t>Load resistance is the lesser of these numbers</t>
  </si>
  <si>
    <t>Deflection at 40 psf</t>
  </si>
  <si>
    <t>(load kpsf *area sqft)</t>
  </si>
  <si>
    <t xml:space="preserve">Maximum allowable Deflection </t>
  </si>
  <si>
    <t>(Long Length / 175)  Spec 1.5.5</t>
  </si>
  <si>
    <t>______________________________________</t>
  </si>
  <si>
    <t xml:space="preserve">   kip.sqft</t>
  </si>
  <si>
    <t>WINDOW B</t>
  </si>
  <si>
    <t>Air Gap</t>
  </si>
  <si>
    <t>psf</t>
  </si>
  <si>
    <t>inches</t>
  </si>
  <si>
    <t>Load Resistance for te (psf)</t>
  </si>
  <si>
    <t>Load Resistance for ti  (psf)</t>
  </si>
  <si>
    <t xml:space="preserve">      Deflection caused by </t>
  </si>
  <si>
    <t>psf        =</t>
  </si>
  <si>
    <r>
      <t xml:space="preserve">            </t>
    </r>
    <r>
      <rPr>
        <sz val="12"/>
        <color theme="1"/>
        <rFont val="Calibri"/>
        <family val="2"/>
        <scheme val="minor"/>
      </rPr>
      <t xml:space="preserve"> From Fig A1.32 - page 39,  E1300-12a</t>
    </r>
  </si>
  <si>
    <t xml:space="preserve"> (load  *area^2) =</t>
  </si>
  <si>
    <t xml:space="preserve">  Aspect Ratio    =</t>
  </si>
  <si>
    <t>_____________________________________</t>
  </si>
  <si>
    <t>WINDOW C</t>
  </si>
  <si>
    <t>WINDOW D</t>
  </si>
  <si>
    <t>WINDOW E</t>
  </si>
  <si>
    <t>WINDOW F</t>
  </si>
  <si>
    <t>WINDOW G</t>
  </si>
  <si>
    <t>DOOR PANES</t>
  </si>
  <si>
    <t xml:space="preserve">      Deflection caused by</t>
  </si>
  <si>
    <t>From Table 1, E1300 - 12a</t>
  </si>
  <si>
    <t xml:space="preserve">Load Resistance for door </t>
  </si>
  <si>
    <t xml:space="preserve">   psf</t>
  </si>
  <si>
    <t xml:space="preserve">        (load  *area^2) =</t>
  </si>
  <si>
    <t xml:space="preserve">         Aspect Ratio    =</t>
  </si>
  <si>
    <t>Is less than the allowable maximum deflection L/175</t>
  </si>
  <si>
    <t>The Deflection is Acceptable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</si>
</sst>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2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4" fillId="3" borderId="0" xfId="0" applyFont="1" applyFill="1"/>
    <xf numFmtId="164" fontId="0" fillId="3" borderId="0" xfId="0" applyNumberForma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98517</xdr:colOff>
      <xdr:row>2</xdr:row>
      <xdr:rowOff>104775</xdr:rowOff>
    </xdr:from>
    <xdr:to>
      <xdr:col>5</xdr:col>
      <xdr:colOff>51412</xdr:colOff>
      <xdr:row>25</xdr:row>
      <xdr:rowOff>138457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956" r="50445" b="48944"/>
        <a:stretch>
          <a:fillRect/>
        </a:stretch>
      </xdr:blipFill>
      <xdr:spPr bwMode="auto">
        <a:xfrm>
          <a:off x="98517" y="485775"/>
          <a:ext cx="3000895" cy="441518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222342</xdr:colOff>
      <xdr:row>2</xdr:row>
      <xdr:rowOff>99562</xdr:rowOff>
    </xdr:from>
    <xdr:to>
      <xdr:col>10</xdr:col>
      <xdr:colOff>175237</xdr:colOff>
      <xdr:row>13</xdr:row>
      <xdr:rowOff>10026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956" t="71534" r="50445" b="5271"/>
        <a:stretch>
          <a:fillRect/>
        </a:stretch>
      </xdr:blipFill>
      <xdr:spPr bwMode="auto">
        <a:xfrm>
          <a:off x="3270342" y="480562"/>
          <a:ext cx="3000895" cy="200596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69963</xdr:colOff>
      <xdr:row>26</xdr:row>
      <xdr:rowOff>0</xdr:rowOff>
    </xdr:from>
    <xdr:to>
      <xdr:col>10</xdr:col>
      <xdr:colOff>34795</xdr:colOff>
      <xdr:row>41</xdr:row>
      <xdr:rowOff>153909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956" r="3956" b="65294"/>
        <a:stretch>
          <a:fillRect/>
        </a:stretch>
      </xdr:blipFill>
      <xdr:spPr bwMode="auto">
        <a:xfrm>
          <a:off x="69963" y="4953000"/>
          <a:ext cx="6060832" cy="301140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573288</xdr:colOff>
      <xdr:row>3</xdr:row>
      <xdr:rowOff>98558</xdr:rowOff>
    </xdr:from>
    <xdr:to>
      <xdr:col>19</xdr:col>
      <xdr:colOff>236363</xdr:colOff>
      <xdr:row>39</xdr:row>
      <xdr:rowOff>78350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0880" t="2963" r="10880" b="19260"/>
        <a:stretch>
          <a:fillRect/>
        </a:stretch>
      </xdr:blipFill>
      <xdr:spPr bwMode="auto">
        <a:xfrm>
          <a:off x="6669288" y="670058"/>
          <a:ext cx="5149475" cy="683779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21</xdr:col>
      <xdr:colOff>485775</xdr:colOff>
      <xdr:row>88</xdr:row>
      <xdr:rowOff>19050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705600" y="8001000"/>
          <a:ext cx="6581775" cy="8791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4"/>
  <sheetViews>
    <sheetView topLeftCell="A9" workbookViewId="0">
      <selection activeCell="A55" sqref="A55"/>
    </sheetView>
  </sheetViews>
  <sheetFormatPr defaultRowHeight="15"/>
  <sheetData>
    <row r="54" spans="1:1" ht="15.75">
      <c r="A54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56"/>
  <sheetViews>
    <sheetView topLeftCell="A33" workbookViewId="0">
      <selection activeCell="F45" sqref="F45"/>
    </sheetView>
  </sheetViews>
  <sheetFormatPr defaultRowHeight="15"/>
  <sheetData>
    <row r="3" spans="1:5" ht="18.75">
      <c r="A3" s="1" t="s">
        <v>0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3.5</v>
      </c>
      <c r="E7" s="3">
        <f>D7 * 12</f>
        <v>42</v>
      </c>
    </row>
    <row r="8" spans="1:5">
      <c r="A8" t="s">
        <v>4</v>
      </c>
      <c r="D8" s="4">
        <v>2.7109999999999999</v>
      </c>
      <c r="E8" s="3">
        <f>SUM(D8 * 12)</f>
        <v>32.531999999999996</v>
      </c>
    </row>
    <row r="10" spans="1:5">
      <c r="A10" t="s">
        <v>5</v>
      </c>
      <c r="D10" s="5">
        <f>D7 * D8</f>
        <v>9.4885000000000002</v>
      </c>
      <c r="E10" t="s">
        <v>6</v>
      </c>
    </row>
    <row r="11" spans="1:5">
      <c r="A11" t="s">
        <v>7</v>
      </c>
      <c r="D11" s="5">
        <f>D10 * 144</f>
        <v>1366.3440000000001</v>
      </c>
      <c r="E11" t="s">
        <v>8</v>
      </c>
    </row>
    <row r="12" spans="1:5">
      <c r="A12" t="s">
        <v>9</v>
      </c>
      <c r="D12" s="6">
        <f>D7 /D8</f>
        <v>1.2910365178900776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4.2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87.78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8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167.2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8" ht="15.75">
      <c r="A33" s="7" t="s">
        <v>23</v>
      </c>
    </row>
    <row r="35" spans="1:8" ht="15.75">
      <c r="A35" s="7" t="s">
        <v>24</v>
      </c>
      <c r="D35" s="2">
        <v>10.8</v>
      </c>
    </row>
    <row r="36" spans="1:8" ht="15.75">
      <c r="A36" s="7" t="s">
        <v>25</v>
      </c>
      <c r="D36" s="2">
        <v>1.1000000000000001</v>
      </c>
    </row>
    <row r="37" spans="1:8" ht="15.75">
      <c r="A37" s="7" t="s">
        <v>28</v>
      </c>
    </row>
    <row r="39" spans="1:8" ht="15.75">
      <c r="A39" s="7" t="s">
        <v>41</v>
      </c>
      <c r="D39">
        <f>SUM(D21 * D31 * D35)</f>
        <v>81.64800000000001</v>
      </c>
    </row>
    <row r="40" spans="1:8" ht="15.75">
      <c r="A40" s="7" t="s">
        <v>42</v>
      </c>
      <c r="D40">
        <f>SUM(D26*D32*D36)</f>
        <v>15.840000000000002</v>
      </c>
    </row>
    <row r="41" spans="1:8" ht="15.75">
      <c r="A41" s="7" t="s">
        <v>29</v>
      </c>
    </row>
    <row r="42" spans="1:8" ht="15.75">
      <c r="A42" s="7" t="s">
        <v>30</v>
      </c>
      <c r="F42">
        <f>IF(D39&gt;D40,D40,D39)</f>
        <v>15.840000000000002</v>
      </c>
      <c r="G42" t="s">
        <v>39</v>
      </c>
    </row>
    <row r="43" spans="1:8" ht="15.75">
      <c r="A43" s="7"/>
      <c r="B43" t="s">
        <v>35</v>
      </c>
    </row>
    <row r="44" spans="1:8" ht="15.75">
      <c r="A44" s="7" t="s">
        <v>43</v>
      </c>
      <c r="D44">
        <f>SUM(F42)</f>
        <v>15.840000000000002</v>
      </c>
      <c r="E44" t="s">
        <v>44</v>
      </c>
      <c r="F44" s="2">
        <v>0.01</v>
      </c>
      <c r="G44" t="s">
        <v>40</v>
      </c>
    </row>
    <row r="45" spans="1:8" ht="15.75">
      <c r="A45" s="7" t="s">
        <v>45</v>
      </c>
      <c r="F45" s="9"/>
    </row>
    <row r="46" spans="1:8" ht="15.75">
      <c r="A46" s="7" t="s">
        <v>46</v>
      </c>
      <c r="C46">
        <f>SUM(F42/1000*(D10^2))</f>
        <v>1.4261010548399999</v>
      </c>
      <c r="D46" t="s">
        <v>36</v>
      </c>
      <c r="H46">
        <v>4.2</v>
      </c>
    </row>
    <row r="47" spans="1:8" ht="15.75">
      <c r="A47" s="7" t="s">
        <v>47</v>
      </c>
      <c r="C47" s="6">
        <f>SUM(D12)</f>
        <v>1.2910365178900776</v>
      </c>
    </row>
    <row r="48" spans="1:8" ht="15.75">
      <c r="A48" s="7"/>
    </row>
    <row r="49" spans="1:7" ht="15.75">
      <c r="A49" s="10">
        <f>SUM(F44)</f>
        <v>0.01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0.05</v>
      </c>
    </row>
    <row r="53" spans="1:7" ht="15.75">
      <c r="A53" s="7" t="s">
        <v>32</v>
      </c>
      <c r="D53">
        <f>SUM(0.04 * D10^2)</f>
        <v>3.6012652900000002</v>
      </c>
    </row>
    <row r="54" spans="1:7">
      <c r="D54" s="9"/>
    </row>
    <row r="55" spans="1:7" ht="15.75">
      <c r="A55" s="7" t="s">
        <v>33</v>
      </c>
      <c r="F55">
        <f>SUM(E7 / 175)</f>
        <v>0.24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G56"/>
  <sheetViews>
    <sheetView topLeftCell="A33" workbookViewId="0">
      <selection activeCell="F44" sqref="F44"/>
    </sheetView>
  </sheetViews>
  <sheetFormatPr defaultRowHeight="15"/>
  <sheetData>
    <row r="3" spans="1:5" ht="18.75">
      <c r="A3" s="1" t="s">
        <v>37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3.5</v>
      </c>
      <c r="E7" s="3">
        <f>D7 * 12</f>
        <v>42</v>
      </c>
    </row>
    <row r="8" spans="1:5">
      <c r="A8" t="s">
        <v>4</v>
      </c>
      <c r="D8" s="4">
        <v>3.484</v>
      </c>
      <c r="E8" s="3">
        <f>SUM(D8 * 12)</f>
        <v>41.808</v>
      </c>
    </row>
    <row r="10" spans="1:5">
      <c r="A10" t="s">
        <v>5</v>
      </c>
      <c r="D10" s="5">
        <f>D7 * D8</f>
        <v>12.193999999999999</v>
      </c>
      <c r="E10" t="s">
        <v>6</v>
      </c>
    </row>
    <row r="11" spans="1:5">
      <c r="A11" t="s">
        <v>7</v>
      </c>
      <c r="D11" s="5">
        <f>D10 * 144</f>
        <v>1755.9359999999999</v>
      </c>
      <c r="E11" t="s">
        <v>8</v>
      </c>
    </row>
    <row r="12" spans="1:5">
      <c r="A12" t="s">
        <v>9</v>
      </c>
      <c r="D12" s="6">
        <f>D7 /D8</f>
        <v>1.0045924225028702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4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83.6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9.5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198.54999999999998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77.760000000000005</v>
      </c>
    </row>
    <row r="40" spans="1:7" ht="15.75">
      <c r="A40" s="7" t="s">
        <v>42</v>
      </c>
      <c r="D40">
        <f>SUM(D26*D32*D36)</f>
        <v>18.810000000000002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18.810000000000002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18.810000000000002</v>
      </c>
      <c r="E44" t="s">
        <v>44</v>
      </c>
      <c r="F44" s="2">
        <v>0.06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2.79692729316</v>
      </c>
      <c r="D46" t="s">
        <v>36</v>
      </c>
    </row>
    <row r="47" spans="1:7" ht="15.75">
      <c r="A47" s="7" t="s">
        <v>47</v>
      </c>
      <c r="C47" s="6">
        <f>SUM(D12)</f>
        <v>1.0045924225028702</v>
      </c>
    </row>
    <row r="48" spans="1:7" ht="15.75">
      <c r="A48" s="7"/>
    </row>
    <row r="49" spans="1:7" ht="15.75">
      <c r="A49" s="10">
        <f>SUM(F44)</f>
        <v>0.06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0.18</v>
      </c>
    </row>
    <row r="53" spans="1:7" ht="15.75">
      <c r="A53" s="7" t="s">
        <v>32</v>
      </c>
      <c r="D53">
        <f>SUM(0.04 * D10^2)</f>
        <v>5.9477454399999985</v>
      </c>
    </row>
    <row r="54" spans="1:7">
      <c r="D54" s="9"/>
    </row>
    <row r="55" spans="1:7" ht="15.75">
      <c r="A55" s="7" t="s">
        <v>33</v>
      </c>
      <c r="F55">
        <f>SUM(E7 / 175)</f>
        <v>0.24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G56"/>
  <sheetViews>
    <sheetView topLeftCell="A32" workbookViewId="0">
      <selection activeCell="F44" sqref="F44"/>
    </sheetView>
  </sheetViews>
  <sheetFormatPr defaultRowHeight="15"/>
  <sheetData>
    <row r="3" spans="1:5" ht="18.75">
      <c r="A3" s="1" t="s">
        <v>49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3.5</v>
      </c>
      <c r="E7" s="3">
        <f>D7 * 12</f>
        <v>42</v>
      </c>
    </row>
    <row r="8" spans="1:5">
      <c r="A8" t="s">
        <v>4</v>
      </c>
      <c r="D8" s="4">
        <v>2.9790000000000001</v>
      </c>
      <c r="E8" s="3">
        <f>SUM(D8 * 12)</f>
        <v>35.748000000000005</v>
      </c>
    </row>
    <row r="10" spans="1:5">
      <c r="A10" t="s">
        <v>5</v>
      </c>
      <c r="D10" s="5">
        <f>D7 * D8</f>
        <v>10.426500000000001</v>
      </c>
      <c r="E10" t="s">
        <v>6</v>
      </c>
    </row>
    <row r="11" spans="1:5">
      <c r="A11" t="s">
        <v>7</v>
      </c>
      <c r="D11" s="5">
        <f>D10 * 144</f>
        <v>1501.4160000000002</v>
      </c>
      <c r="E11" t="s">
        <v>8</v>
      </c>
    </row>
    <row r="12" spans="1:5">
      <c r="A12" t="s">
        <v>9</v>
      </c>
      <c r="D12" s="6">
        <f>D7 /D8</f>
        <v>1.1748909029875796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4.0999999999999996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85.689999999999984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9.5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198.54999999999998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79.704000000000008</v>
      </c>
    </row>
    <row r="40" spans="1:7" ht="15.75">
      <c r="A40" s="7" t="s">
        <v>42</v>
      </c>
      <c r="D40">
        <f>SUM(D26*D32*D36)</f>
        <v>18.810000000000002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18.810000000000002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18.810000000000002</v>
      </c>
      <c r="E44" t="s">
        <v>44</v>
      </c>
      <c r="F44" s="2">
        <v>0.01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2.0448708813225007</v>
      </c>
      <c r="D46" t="s">
        <v>36</v>
      </c>
    </row>
    <row r="47" spans="1:7" ht="15.75">
      <c r="A47" s="7" t="s">
        <v>47</v>
      </c>
      <c r="C47" s="6">
        <f>SUM(D12)</f>
        <v>1.1748909029875796</v>
      </c>
    </row>
    <row r="48" spans="1:7" ht="15.75">
      <c r="A48" s="7"/>
    </row>
    <row r="49" spans="1:7" ht="15.75">
      <c r="A49" s="10">
        <f>SUM(F44)</f>
        <v>0.01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0.05</v>
      </c>
    </row>
    <row r="53" spans="1:7" ht="15.75">
      <c r="A53" s="7" t="s">
        <v>32</v>
      </c>
      <c r="D53">
        <f>SUM(0.04 * D10^2)</f>
        <v>4.348476090000001</v>
      </c>
    </row>
    <row r="54" spans="1:7">
      <c r="D54" s="9"/>
    </row>
    <row r="55" spans="1:7" ht="15.75">
      <c r="A55" s="7" t="s">
        <v>33</v>
      </c>
      <c r="F55">
        <f>SUM(E7 / 175)</f>
        <v>0.24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G56"/>
  <sheetViews>
    <sheetView topLeftCell="A34" workbookViewId="0">
      <selection activeCell="D53" sqref="D53"/>
    </sheetView>
  </sheetViews>
  <sheetFormatPr defaultRowHeight="15"/>
  <sheetData>
    <row r="3" spans="1:5" ht="18.75">
      <c r="A3" s="1" t="s">
        <v>50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3.72</v>
      </c>
      <c r="E7" s="3">
        <f>D7 * 12</f>
        <v>44.64</v>
      </c>
    </row>
    <row r="8" spans="1:5">
      <c r="A8" t="s">
        <v>4</v>
      </c>
      <c r="D8" s="4">
        <v>3.484</v>
      </c>
      <c r="E8" s="3">
        <f>SUM(D8 * 12)</f>
        <v>41.808</v>
      </c>
    </row>
    <row r="10" spans="1:5">
      <c r="A10" t="s">
        <v>5</v>
      </c>
      <c r="D10" s="5">
        <f>D7 * D8</f>
        <v>12.96048</v>
      </c>
      <c r="E10" t="s">
        <v>6</v>
      </c>
    </row>
    <row r="11" spans="1:5">
      <c r="A11" t="s">
        <v>7</v>
      </c>
      <c r="D11" s="5">
        <f>D10 * 144</f>
        <v>1866.3091200000001</v>
      </c>
      <c r="E11" t="s">
        <v>8</v>
      </c>
    </row>
    <row r="12" spans="1:5">
      <c r="A12" t="s">
        <v>9</v>
      </c>
      <c r="D12" s="6">
        <f>D7 /D8</f>
        <v>1.0677382319173365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3.4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71.059999999999988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7.6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158.83999999999997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66.096000000000004</v>
      </c>
    </row>
    <row r="40" spans="1:7" ht="15.75">
      <c r="A40" s="7" t="s">
        <v>42</v>
      </c>
      <c r="D40">
        <f>SUM(D26*D32*D36)</f>
        <v>15.048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15.048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15.048</v>
      </c>
      <c r="E44" t="s">
        <v>44</v>
      </c>
      <c r="F44" s="2">
        <v>0.12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2.5276733814638597</v>
      </c>
      <c r="D46" t="s">
        <v>36</v>
      </c>
    </row>
    <row r="47" spans="1:7" ht="15.75">
      <c r="A47" s="7" t="s">
        <v>47</v>
      </c>
      <c r="C47" s="6">
        <f>SUM(D12)</f>
        <v>1.0677382319173365</v>
      </c>
    </row>
    <row r="48" spans="1:7" ht="15.75">
      <c r="A48" s="7"/>
    </row>
    <row r="49" spans="1:7" ht="15.75">
      <c r="A49" s="10">
        <f>SUM(F44)</f>
        <v>0.12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0.22</v>
      </c>
    </row>
    <row r="53" spans="1:7" ht="15.75">
      <c r="A53" s="7" t="s">
        <v>32</v>
      </c>
      <c r="D53">
        <f>SUM(0.04 * D10^2)</f>
        <v>6.7189616732160005</v>
      </c>
    </row>
    <row r="54" spans="1:7">
      <c r="D54" s="9"/>
    </row>
    <row r="55" spans="1:7" ht="15.75">
      <c r="A55" s="7" t="s">
        <v>33</v>
      </c>
      <c r="F55">
        <f>SUM(E7 / 175)</f>
        <v>0.2550857142857143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G56"/>
  <sheetViews>
    <sheetView topLeftCell="A34" workbookViewId="0">
      <selection activeCell="D53" sqref="D53"/>
    </sheetView>
  </sheetViews>
  <sheetFormatPr defaultRowHeight="15"/>
  <sheetData>
    <row r="3" spans="1:5" ht="18.75">
      <c r="A3" s="1" t="s">
        <v>52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1.7396</v>
      </c>
      <c r="E7" s="3">
        <f>D7 * 12</f>
        <v>20.8752</v>
      </c>
    </row>
    <row r="8" spans="1:5">
      <c r="A8" t="s">
        <v>4</v>
      </c>
      <c r="D8" s="4">
        <v>1.24</v>
      </c>
      <c r="E8" s="3">
        <f>SUM(D8 * 12)</f>
        <v>14.879999999999999</v>
      </c>
    </row>
    <row r="10" spans="1:5">
      <c r="A10" t="s">
        <v>5</v>
      </c>
      <c r="D10" s="5">
        <f>D7 * D8</f>
        <v>2.1571039999999999</v>
      </c>
      <c r="E10" t="s">
        <v>6</v>
      </c>
    </row>
    <row r="11" spans="1:5">
      <c r="A11" t="s">
        <v>7</v>
      </c>
      <c r="D11" s="5">
        <f>D10 * 144</f>
        <v>310.62297599999999</v>
      </c>
      <c r="E11" t="s">
        <v>8</v>
      </c>
    </row>
    <row r="12" spans="1:5">
      <c r="A12" t="s">
        <v>9</v>
      </c>
      <c r="D12" s="6">
        <f>D7 /D8</f>
        <v>1.4029032258064515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20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418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30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627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388.8</v>
      </c>
    </row>
    <row r="40" spans="1:7" ht="15.75">
      <c r="A40" s="7" t="s">
        <v>42</v>
      </c>
      <c r="D40">
        <f>SUM(D26*D32*D36)</f>
        <v>59.400000000000006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59.400000000000006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59.400000000000006</v>
      </c>
      <c r="E44" t="s">
        <v>44</v>
      </c>
      <c r="F44" s="2">
        <v>1E-3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0.27639400140887044</v>
      </c>
      <c r="D46" t="s">
        <v>36</v>
      </c>
    </row>
    <row r="47" spans="1:7" ht="15.75">
      <c r="A47" s="7" t="s">
        <v>47</v>
      </c>
      <c r="C47" s="6">
        <f>SUM(D12)</f>
        <v>1.4029032258064515</v>
      </c>
    </row>
    <row r="48" spans="1:7" ht="15.75">
      <c r="A48" s="7"/>
    </row>
    <row r="49" spans="1:7" ht="15.75">
      <c r="A49" s="10">
        <f>SUM(F44)</f>
        <v>1E-3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1E-3</v>
      </c>
    </row>
    <row r="53" spans="1:7" ht="15.75">
      <c r="A53" s="7" t="s">
        <v>32</v>
      </c>
      <c r="D53">
        <f>SUM(0.04 * D10^2)</f>
        <v>0.18612390667263998</v>
      </c>
    </row>
    <row r="54" spans="1:7">
      <c r="D54" s="9"/>
    </row>
    <row r="55" spans="1:7" ht="15.75">
      <c r="A55" s="7" t="s">
        <v>33</v>
      </c>
      <c r="F55">
        <f>SUM(E7 / 175)</f>
        <v>0.11928685714285714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G56"/>
  <sheetViews>
    <sheetView topLeftCell="A6" workbookViewId="0">
      <selection activeCell="F44" sqref="F44"/>
    </sheetView>
  </sheetViews>
  <sheetFormatPr defaultRowHeight="15"/>
  <sheetData>
    <row r="3" spans="1:5" ht="18.75">
      <c r="A3" s="1" t="s">
        <v>51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1.724</v>
      </c>
      <c r="E7" s="3">
        <f>D7 * 12</f>
        <v>20.687999999999999</v>
      </c>
    </row>
    <row r="8" spans="1:5">
      <c r="A8" t="s">
        <v>4</v>
      </c>
      <c r="D8" s="4">
        <v>1.6879999999999999</v>
      </c>
      <c r="E8" s="3">
        <f>SUM(D8 * 12)</f>
        <v>20.256</v>
      </c>
    </row>
    <row r="10" spans="1:5">
      <c r="A10" t="s">
        <v>5</v>
      </c>
      <c r="D10" s="5">
        <f>D7 * D8</f>
        <v>2.9101119999999998</v>
      </c>
      <c r="E10" t="s">
        <v>6</v>
      </c>
    </row>
    <row r="11" spans="1:5">
      <c r="A11" t="s">
        <v>7</v>
      </c>
      <c r="D11" s="5">
        <f>D10 * 144</f>
        <v>419.05612799999994</v>
      </c>
      <c r="E11" t="s">
        <v>8</v>
      </c>
    </row>
    <row r="12" spans="1:5">
      <c r="A12" t="s">
        <v>9</v>
      </c>
      <c r="D12" s="6">
        <f>D7 /D8</f>
        <v>1.0213270142180095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11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229.89999999999998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18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376.2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213.84000000000003</v>
      </c>
    </row>
    <row r="40" spans="1:7" ht="15.75">
      <c r="A40" s="7" t="s">
        <v>42</v>
      </c>
      <c r="D40">
        <f>SUM(D26*D32*D36)</f>
        <v>35.64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35.64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35.64</v>
      </c>
      <c r="E44" t="s">
        <v>44</v>
      </c>
      <c r="F44" s="2">
        <v>1E-3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0.30182631602466808</v>
      </c>
      <c r="D46" t="s">
        <v>36</v>
      </c>
    </row>
    <row r="47" spans="1:7" ht="15.75">
      <c r="A47" s="7" t="s">
        <v>47</v>
      </c>
      <c r="C47" s="6">
        <f>SUM(D12)</f>
        <v>1.0213270142180095</v>
      </c>
    </row>
    <row r="48" spans="1:7" ht="15.75">
      <c r="A48" s="7"/>
    </row>
    <row r="49" spans="1:7" ht="15.75">
      <c r="A49" s="10">
        <f>SUM(F44)</f>
        <v>1E-3</v>
      </c>
      <c r="B49" s="11" t="str">
        <f>IF(F44&lt;F55,"  Is less than the Maximum Allowable Deflection of L/175","  Exceeds the Maximum Allowable Deflection of l/175")</f>
        <v xml:space="preserve">  Is less than the Maximum Allowable Deflection of L/175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1E-3</v>
      </c>
    </row>
    <row r="53" spans="1:7" ht="15.75">
      <c r="A53" s="7" t="s">
        <v>32</v>
      </c>
      <c r="D53">
        <f>SUM(0.04 * D10^2)</f>
        <v>0.33875007410175995</v>
      </c>
    </row>
    <row r="54" spans="1:7">
      <c r="D54" s="9"/>
    </row>
    <row r="55" spans="1:7" ht="15.75">
      <c r="A55" s="7" t="s">
        <v>33</v>
      </c>
      <c r="F55">
        <f>SUM(E7 / 175)</f>
        <v>0.11821714285714285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G56"/>
  <sheetViews>
    <sheetView tabSelected="1" topLeftCell="A32" workbookViewId="0">
      <selection activeCell="D52" sqref="D52"/>
    </sheetView>
  </sheetViews>
  <sheetFormatPr defaultRowHeight="15"/>
  <sheetData>
    <row r="3" spans="1:5" ht="18.75">
      <c r="A3" s="1" t="s">
        <v>53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2.5832999999999999</v>
      </c>
      <c r="E7" s="3">
        <f>D7 * 12</f>
        <v>30.999600000000001</v>
      </c>
    </row>
    <row r="8" spans="1:5">
      <c r="A8" t="s">
        <v>4</v>
      </c>
      <c r="D8" s="4">
        <v>1.6879999999999999</v>
      </c>
      <c r="E8" s="3">
        <f>SUM(D8 * 12)</f>
        <v>20.256</v>
      </c>
    </row>
    <row r="10" spans="1:5">
      <c r="A10" t="s">
        <v>5</v>
      </c>
      <c r="D10" s="5">
        <f>D7 * D8</f>
        <v>4.3606103999999997</v>
      </c>
      <c r="E10" t="s">
        <v>6</v>
      </c>
    </row>
    <row r="11" spans="1:5">
      <c r="A11" t="s">
        <v>7</v>
      </c>
      <c r="D11" s="5">
        <f>D10 * 144</f>
        <v>627.92789759999994</v>
      </c>
      <c r="E11" t="s">
        <v>8</v>
      </c>
    </row>
    <row r="12" spans="1:5">
      <c r="A12" t="s">
        <v>9</v>
      </c>
      <c r="D12" s="6">
        <f>D7 /D8</f>
        <v>1.5303909952606636</v>
      </c>
    </row>
    <row r="14" spans="1:5" ht="15.75">
      <c r="A14" s="7" t="s">
        <v>10</v>
      </c>
      <c r="B14" s="8"/>
      <c r="C14" s="8"/>
      <c r="D14" s="8"/>
      <c r="E14" s="8"/>
    </row>
    <row r="16" spans="1:5" ht="15.75">
      <c r="A16" s="7" t="s">
        <v>11</v>
      </c>
      <c r="E16" s="2">
        <v>10400000</v>
      </c>
    </row>
    <row r="17" spans="1:6" ht="15.75">
      <c r="A17" s="7" t="s">
        <v>27</v>
      </c>
      <c r="E17" s="4">
        <v>0.25</v>
      </c>
    </row>
    <row r="18" spans="1:6" ht="15.75">
      <c r="A18" s="7" t="s">
        <v>12</v>
      </c>
      <c r="E18" s="4">
        <v>0.50900000000000001</v>
      </c>
    </row>
    <row r="19" spans="1:6" ht="15.75">
      <c r="A19" s="7" t="s">
        <v>38</v>
      </c>
      <c r="E19" s="2">
        <v>0.5</v>
      </c>
    </row>
    <row r="21" spans="1:6" ht="15.75">
      <c r="A21" s="7" t="s">
        <v>13</v>
      </c>
      <c r="D21" s="2">
        <v>20</v>
      </c>
      <c r="E21" t="s">
        <v>18</v>
      </c>
      <c r="F21" s="7" t="s">
        <v>15</v>
      </c>
    </row>
    <row r="22" spans="1:6" ht="15.75">
      <c r="A22" s="7" t="s">
        <v>14</v>
      </c>
      <c r="D22">
        <f>20.9 * D21</f>
        <v>418</v>
      </c>
      <c r="E22" t="s">
        <v>17</v>
      </c>
    </row>
    <row r="23" spans="1:6" ht="15.75">
      <c r="A23" s="7" t="s">
        <v>15</v>
      </c>
    </row>
    <row r="24" spans="1:6" ht="15.75">
      <c r="A24" s="7" t="s">
        <v>16</v>
      </c>
    </row>
    <row r="26" spans="1:6" ht="15.75">
      <c r="A26" s="7" t="s">
        <v>20</v>
      </c>
      <c r="D26" s="2">
        <v>9.5</v>
      </c>
      <c r="E26" t="s">
        <v>18</v>
      </c>
      <c r="F26" s="7" t="s">
        <v>21</v>
      </c>
    </row>
    <row r="27" spans="1:6" ht="15.75">
      <c r="A27" s="7" t="s">
        <v>19</v>
      </c>
      <c r="D27">
        <f>SUM(20.9 * D26)</f>
        <v>198.54999999999998</v>
      </c>
      <c r="E27" t="s">
        <v>17</v>
      </c>
    </row>
    <row r="28" spans="1:6" ht="15.75">
      <c r="A28" s="7" t="s">
        <v>21</v>
      </c>
    </row>
    <row r="29" spans="1:6" ht="15.75">
      <c r="A29" s="7" t="s">
        <v>16</v>
      </c>
    </row>
    <row r="31" spans="1:6" ht="15.75">
      <c r="A31" s="7" t="s">
        <v>26</v>
      </c>
      <c r="D31" s="2">
        <v>1.8</v>
      </c>
    </row>
    <row r="32" spans="1:6" ht="15.75">
      <c r="A32" s="7" t="s">
        <v>22</v>
      </c>
      <c r="D32" s="2">
        <v>1.8</v>
      </c>
    </row>
    <row r="33" spans="1:7" ht="15.75">
      <c r="A33" s="7" t="s">
        <v>23</v>
      </c>
    </row>
    <row r="35" spans="1:7" ht="15.75">
      <c r="A35" s="7" t="s">
        <v>24</v>
      </c>
      <c r="D35" s="2">
        <v>10.8</v>
      </c>
    </row>
    <row r="36" spans="1:7" ht="15.75">
      <c r="A36" s="7" t="s">
        <v>25</v>
      </c>
      <c r="D36" s="2">
        <v>1.1000000000000001</v>
      </c>
    </row>
    <row r="37" spans="1:7" ht="15.75">
      <c r="A37" s="7" t="s">
        <v>28</v>
      </c>
    </row>
    <row r="39" spans="1:7" ht="15.75">
      <c r="A39" s="7" t="s">
        <v>41</v>
      </c>
      <c r="D39">
        <f>SUM(D21 * D31 * D35)</f>
        <v>388.8</v>
      </c>
    </row>
    <row r="40" spans="1:7" ht="15.75">
      <c r="A40" s="7" t="s">
        <v>42</v>
      </c>
      <c r="D40">
        <f>SUM(D26*D32*D36)</f>
        <v>18.810000000000002</v>
      </c>
    </row>
    <row r="41" spans="1:7" ht="15.75">
      <c r="A41" s="7" t="s">
        <v>29</v>
      </c>
    </row>
    <row r="42" spans="1:7" ht="15.75">
      <c r="A42" s="7" t="s">
        <v>30</v>
      </c>
      <c r="F42">
        <f>IF(D39&gt;D40,D40,D39)</f>
        <v>18.810000000000002</v>
      </c>
      <c r="G42" t="s">
        <v>39</v>
      </c>
    </row>
    <row r="43" spans="1:7" ht="15.75">
      <c r="A43" s="7"/>
      <c r="B43" t="s">
        <v>35</v>
      </c>
    </row>
    <row r="44" spans="1:7" ht="15.75">
      <c r="A44" s="7" t="s">
        <v>43</v>
      </c>
      <c r="D44">
        <f>SUM(F42)</f>
        <v>18.810000000000002</v>
      </c>
      <c r="E44" t="s">
        <v>44</v>
      </c>
      <c r="F44" s="2">
        <v>3.0000000000000001E-3</v>
      </c>
      <c r="G44" t="s">
        <v>40</v>
      </c>
    </row>
    <row r="45" spans="1:7" ht="15.75">
      <c r="A45" s="7" t="s">
        <v>45</v>
      </c>
      <c r="F45" s="9"/>
    </row>
    <row r="46" spans="1:7" ht="15.75">
      <c r="A46" s="7" t="s">
        <v>46</v>
      </c>
      <c r="C46">
        <f>SUM(F42/1000*(D10^2))</f>
        <v>0.35767070276966328</v>
      </c>
      <c r="D46" t="s">
        <v>36</v>
      </c>
    </row>
    <row r="47" spans="1:7" ht="15.75">
      <c r="A47" s="7" t="s">
        <v>47</v>
      </c>
      <c r="C47" s="6">
        <f>SUM(D12)</f>
        <v>1.5303909952606636</v>
      </c>
    </row>
    <row r="48" spans="1:7" ht="15.75">
      <c r="A48" s="7"/>
    </row>
    <row r="49" spans="1:7" ht="15.75">
      <c r="A49" s="10">
        <f>SUM(F44)</f>
        <v>3.0000000000000001E-3</v>
      </c>
      <c r="B49" s="11" t="str">
        <f>IF(F44&lt;F55,"Is less than the allowable maximum deflection","  Exceeds the Maximum Allowable Deflection of l/175")</f>
        <v>Is less than the allowable maximum deflection</v>
      </c>
      <c r="D49" s="9"/>
    </row>
    <row r="50" spans="1:7">
      <c r="B50" s="11" t="str">
        <f>IF(F44&lt;F55,"The Deflection is Acceptable","The Deflection is Unacceptable")</f>
        <v>The Deflection is Acceptable</v>
      </c>
    </row>
    <row r="51" spans="1:7">
      <c r="B51" s="12" t="s">
        <v>48</v>
      </c>
    </row>
    <row r="52" spans="1:7" ht="15.75">
      <c r="A52" s="7" t="s">
        <v>31</v>
      </c>
      <c r="D52" s="2">
        <v>4.0000000000000001E-3</v>
      </c>
    </row>
    <row r="53" spans="1:7" ht="15.75">
      <c r="A53" s="7" t="s">
        <v>32</v>
      </c>
      <c r="D53">
        <f>SUM(0.04 * D10^2)</f>
        <v>0.76059692242352628</v>
      </c>
    </row>
    <row r="54" spans="1:7">
      <c r="D54" s="9"/>
    </row>
    <row r="55" spans="1:7" ht="15.75">
      <c r="A55" s="7" t="s">
        <v>33</v>
      </c>
      <c r="F55">
        <f>SUM(E7 / 175)</f>
        <v>0.17714057142857143</v>
      </c>
      <c r="G55" t="s">
        <v>40</v>
      </c>
    </row>
    <row r="56" spans="1:7" ht="15.75">
      <c r="A56" s="7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I46"/>
  <sheetViews>
    <sheetView topLeftCell="A24" workbookViewId="0">
      <selection activeCell="H50" sqref="H50"/>
    </sheetView>
  </sheetViews>
  <sheetFormatPr defaultRowHeight="15"/>
  <sheetData>
    <row r="3" spans="1:5" ht="18.75">
      <c r="A3" s="1" t="s">
        <v>54</v>
      </c>
    </row>
    <row r="6" spans="1:5">
      <c r="D6" t="s">
        <v>1</v>
      </c>
      <c r="E6" t="s">
        <v>2</v>
      </c>
    </row>
    <row r="7" spans="1:5">
      <c r="A7" t="s">
        <v>3</v>
      </c>
      <c r="D7" s="2">
        <v>7.25</v>
      </c>
      <c r="E7" s="3">
        <f>D7 * 12</f>
        <v>87</v>
      </c>
    </row>
    <row r="8" spans="1:5">
      <c r="A8" t="s">
        <v>4</v>
      </c>
      <c r="D8" s="4">
        <v>2.5</v>
      </c>
      <c r="E8" s="3">
        <f>SUM(D8 * 12)</f>
        <v>30</v>
      </c>
    </row>
    <row r="10" spans="1:5">
      <c r="A10" t="s">
        <v>5</v>
      </c>
      <c r="D10" s="5">
        <f>D7 * D8</f>
        <v>18.125</v>
      </c>
      <c r="E10" t="s">
        <v>6</v>
      </c>
    </row>
    <row r="11" spans="1:5">
      <c r="A11" t="s">
        <v>7</v>
      </c>
      <c r="D11" s="5">
        <f>D10 * 144</f>
        <v>2610</v>
      </c>
      <c r="E11" t="s">
        <v>8</v>
      </c>
    </row>
    <row r="12" spans="1:5">
      <c r="A12" t="s">
        <v>9</v>
      </c>
      <c r="D12" s="6">
        <f>D7 /D8</f>
        <v>2.9</v>
      </c>
    </row>
    <row r="14" spans="1:5" ht="15.75">
      <c r="A14" s="7" t="s">
        <v>10</v>
      </c>
      <c r="B14" s="8"/>
      <c r="C14" s="8"/>
      <c r="D14" s="8"/>
      <c r="E14" s="8"/>
    </row>
    <row r="15" spans="1:5" ht="15.75">
      <c r="A15" s="7" t="s">
        <v>11</v>
      </c>
      <c r="E15" s="2">
        <v>10400000</v>
      </c>
    </row>
    <row r="16" spans="1:5" ht="15.75">
      <c r="A16" s="7" t="s">
        <v>27</v>
      </c>
      <c r="E16" s="4">
        <v>0.25</v>
      </c>
    </row>
    <row r="17" spans="1:9" ht="15.75">
      <c r="A17" s="7"/>
      <c r="E17" s="13"/>
    </row>
    <row r="18" spans="1:9" ht="15.75">
      <c r="A18" s="7"/>
      <c r="E18" s="9"/>
    </row>
    <row r="20" spans="1:9" ht="15.75">
      <c r="A20" s="7" t="s">
        <v>13</v>
      </c>
      <c r="D20" s="2">
        <v>2.1</v>
      </c>
      <c r="E20" t="s">
        <v>18</v>
      </c>
      <c r="F20" s="7"/>
    </row>
    <row r="21" spans="1:9" ht="15.75">
      <c r="A21" s="7"/>
      <c r="D21">
        <f>20.9 * D20</f>
        <v>43.89</v>
      </c>
      <c r="E21" t="s">
        <v>17</v>
      </c>
    </row>
    <row r="22" spans="1:9" ht="15.75">
      <c r="A22" s="7" t="s">
        <v>21</v>
      </c>
    </row>
    <row r="23" spans="1:9" ht="15.75">
      <c r="A23" s="7" t="s">
        <v>16</v>
      </c>
    </row>
    <row r="25" spans="1:9" ht="15.75">
      <c r="A25" s="7"/>
      <c r="D25" s="9"/>
      <c r="F25" s="7"/>
    </row>
    <row r="26" spans="1:9" ht="15.75">
      <c r="A26" s="7" t="s">
        <v>26</v>
      </c>
      <c r="D26" s="2">
        <v>2</v>
      </c>
    </row>
    <row r="27" spans="1:9" ht="15.75">
      <c r="A27" s="7" t="s">
        <v>56</v>
      </c>
    </row>
    <row r="29" spans="1:9" ht="15.75">
      <c r="A29" s="7" t="s">
        <v>57</v>
      </c>
      <c r="D29">
        <f>SUM(D21 * D26)</f>
        <v>87.78</v>
      </c>
      <c r="E29" t="s">
        <v>58</v>
      </c>
      <c r="F29" s="9"/>
      <c r="G29" s="9"/>
      <c r="H29" s="9"/>
    </row>
    <row r="30" spans="1:9" ht="15.75">
      <c r="A30" s="7"/>
      <c r="F30" s="9"/>
      <c r="G30" s="9"/>
      <c r="H30" s="9"/>
      <c r="I30" s="9"/>
    </row>
    <row r="31" spans="1:9" ht="15.75">
      <c r="A31" s="7"/>
      <c r="B31" t="s">
        <v>35</v>
      </c>
    </row>
    <row r="32" spans="1:9" ht="15.75">
      <c r="A32" s="7" t="s">
        <v>43</v>
      </c>
      <c r="D32">
        <f>SUM(D29)</f>
        <v>87.78</v>
      </c>
      <c r="E32" t="s">
        <v>44</v>
      </c>
      <c r="F32" s="2">
        <v>0.45</v>
      </c>
      <c r="G32" t="s">
        <v>40</v>
      </c>
    </row>
    <row r="33" spans="1:7" ht="15.75">
      <c r="A33" s="7" t="s">
        <v>55</v>
      </c>
      <c r="D33">
        <v>40</v>
      </c>
      <c r="E33" t="s">
        <v>44</v>
      </c>
      <c r="F33" s="2">
        <v>0.2</v>
      </c>
    </row>
    <row r="34" spans="1:7" ht="15.75">
      <c r="A34" s="7" t="s">
        <v>45</v>
      </c>
      <c r="F34" s="9"/>
    </row>
    <row r="35" spans="1:7" ht="15.75">
      <c r="A35" s="7" t="s">
        <v>59</v>
      </c>
      <c r="D35">
        <f>SUM(D33*D10^2/1000)</f>
        <v>13.140625</v>
      </c>
      <c r="F35" s="9"/>
      <c r="G35" s="9"/>
    </row>
    <row r="36" spans="1:7" ht="15.75">
      <c r="A36" s="7" t="s">
        <v>60</v>
      </c>
      <c r="C36" s="6"/>
      <c r="D36" s="6">
        <f>SUM(D12)</f>
        <v>2.9</v>
      </c>
    </row>
    <row r="37" spans="1:7" ht="15.75">
      <c r="A37" s="7"/>
    </row>
    <row r="38" spans="1:7" ht="15.75">
      <c r="A38" s="14"/>
      <c r="B38" s="9"/>
      <c r="D38" s="9"/>
    </row>
    <row r="39" spans="1:7" ht="15.75">
      <c r="A39" s="7" t="s">
        <v>31</v>
      </c>
    </row>
    <row r="40" spans="1:7" ht="15.75">
      <c r="A40" s="7" t="s">
        <v>32</v>
      </c>
      <c r="D40">
        <f>SUM(0.04 * D10^2)</f>
        <v>13.140625</v>
      </c>
    </row>
    <row r="41" spans="1:7">
      <c r="D41" s="9"/>
    </row>
    <row r="42" spans="1:7" ht="15.75">
      <c r="A42" s="7" t="s">
        <v>33</v>
      </c>
      <c r="F42">
        <f>SUM(E7 / 175)</f>
        <v>0.49714285714285716</v>
      </c>
      <c r="G42" t="s">
        <v>40</v>
      </c>
    </row>
    <row r="43" spans="1:7" ht="15.75">
      <c r="A43" s="7" t="s">
        <v>34</v>
      </c>
    </row>
    <row r="44" spans="1:7">
      <c r="D44" s="9"/>
      <c r="E44" s="9"/>
    </row>
    <row r="45" spans="1:7">
      <c r="A45" s="11" t="s">
        <v>61</v>
      </c>
      <c r="C45" s="9"/>
    </row>
    <row r="46" spans="1:7">
      <c r="A46" s="11" t="s">
        <v>62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Code Tables</vt:lpstr>
      <vt:lpstr>Window A</vt:lpstr>
      <vt:lpstr>Window B</vt:lpstr>
      <vt:lpstr>Window C</vt:lpstr>
      <vt:lpstr>Window D</vt:lpstr>
      <vt:lpstr>Window F</vt:lpstr>
      <vt:lpstr>Window E</vt:lpstr>
      <vt:lpstr>Window G</vt:lpstr>
      <vt:lpstr>Door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dcterms:created xsi:type="dcterms:W3CDTF">2014-08-26T13:12:05Z</dcterms:created>
  <dcterms:modified xsi:type="dcterms:W3CDTF">2014-08-29T12:32:49Z</dcterms:modified>
</cp:coreProperties>
</file>