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J:\- Government\2490 - Tangi Oxidation Pond Force Main\Budget\"/>
    </mc:Choice>
  </mc:AlternateContent>
  <xr:revisionPtr revIDLastSave="0" documentId="13_ncr:1_{482673F6-430D-40B5-9ED6-06C5BF15F8FC}" xr6:coauthVersionLast="47" xr6:coauthVersionMax="47" xr10:uidLastSave="{00000000-0000-0000-0000-000000000000}"/>
  <bookViews>
    <workbookView xWindow="7830" yWindow="1335" windowWidth="19245" windowHeight="12855" xr2:uid="{00000000-000D-0000-FFFF-FFFF00000000}"/>
  </bookViews>
  <sheets>
    <sheet name="Sheet1" sheetId="1" r:id="rId1"/>
    <sheet name="Sheet2" sheetId="2" r:id="rId2"/>
  </sheets>
  <definedNames>
    <definedName name="_xlnm.Print_Area" localSheetId="0">Sheet1!$A$24:$L$46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3" i="1"/>
  <c r="L32" i="1"/>
  <c r="L35" i="1"/>
  <c r="L34" i="1"/>
  <c r="L33" i="1"/>
  <c r="J29" i="1"/>
  <c r="L28" i="1"/>
  <c r="I5" i="1"/>
  <c r="L31" i="1"/>
  <c r="L5" i="1"/>
  <c r="L30" i="1" l="1"/>
  <c r="L36" i="1"/>
  <c r="L29" i="1"/>
  <c r="L27" i="1"/>
  <c r="J12" i="1"/>
  <c r="L12" i="1" s="1"/>
  <c r="L8" i="1"/>
  <c r="H7" i="2"/>
  <c r="F7" i="2"/>
  <c r="H5" i="2"/>
  <c r="F5" i="2"/>
  <c r="L4" i="1"/>
  <c r="L7" i="1"/>
  <c r="L6" i="1"/>
  <c r="L11" i="1"/>
  <c r="L9" i="1"/>
  <c r="L38" i="1" l="1"/>
  <c r="L40" i="1" s="1"/>
  <c r="L42" i="1" s="1"/>
  <c r="L45" i="1" s="1"/>
  <c r="L15" i="1"/>
  <c r="L17" i="1" l="1"/>
  <c r="L19" i="1" s="1"/>
  <c r="L22" i="1" s="1"/>
</calcChain>
</file>

<file path=xl/sharedStrings.xml><?xml version="1.0" encoding="utf-8"?>
<sst xmlns="http://schemas.openxmlformats.org/spreadsheetml/2006/main" count="63" uniqueCount="44">
  <si>
    <t>ITEM  #</t>
  </si>
  <si>
    <t>Electrical System for Service From Utility Company</t>
  </si>
  <si>
    <t>Units</t>
  </si>
  <si>
    <t>Ft</t>
  </si>
  <si>
    <t>Expense</t>
  </si>
  <si>
    <t>LS</t>
  </si>
  <si>
    <t>Electrical System for Lift Station</t>
  </si>
  <si>
    <t>Metal Shed</t>
  </si>
  <si>
    <t xml:space="preserve">Supply 6" SDR-11 Forcemain </t>
  </si>
  <si>
    <t>Estimate Amount Units</t>
  </si>
  <si>
    <t>Ea</t>
  </si>
  <si>
    <t>Suction Piping and Collection Mechanism</t>
  </si>
  <si>
    <t>Extended Cost</t>
  </si>
  <si>
    <t>Total with 25% contingency:</t>
  </si>
  <si>
    <t>Parish Permit 2% for 1st $30k; then 0.5% remainder</t>
  </si>
  <si>
    <t>Mobilization</t>
  </si>
  <si>
    <t>SubTotal:</t>
  </si>
  <si>
    <t>Minimum Velocity should be 6 fps</t>
  </si>
  <si>
    <t>Using a 4" HDPE Pipe</t>
  </si>
  <si>
    <t>Flow gpm</t>
  </si>
  <si>
    <t>Velociy fps</t>
  </si>
  <si>
    <t>Loss/100ft</t>
  </si>
  <si>
    <t>Length of Run  ft</t>
  </si>
  <si>
    <t>Ft HeadLoss</t>
  </si>
  <si>
    <t>Survey</t>
  </si>
  <si>
    <t>Supply 12" SDR 35 Gravity Sewer</t>
  </si>
  <si>
    <t>Boring/Drilling  and Install 12" SDR-35 Gravity Sewer</t>
  </si>
  <si>
    <t>Force Main Grand Total:</t>
  </si>
  <si>
    <t>Gravity Sewer Grand Total:</t>
  </si>
  <si>
    <t>Force Main</t>
  </si>
  <si>
    <t>Description</t>
  </si>
  <si>
    <t xml:space="preserve">Note : This does not include any property purchase to install the lift station </t>
  </si>
  <si>
    <t>EA</t>
  </si>
  <si>
    <t>Gravity Fed Sewer using Trenches &amp; Boring Driveways</t>
  </si>
  <si>
    <t>Wet Well and Associated piping</t>
  </si>
  <si>
    <t xml:space="preserve">Trench and install SDR-35 Sewer Pipe </t>
  </si>
  <si>
    <t>Supply 8" SDR 35 Gravity Sewer</t>
  </si>
  <si>
    <t>Fencing around liftstation</t>
  </si>
  <si>
    <t xml:space="preserve">Trench and install Forcemain </t>
  </si>
  <si>
    <t>Boring/Drilling  and Install Forcemain</t>
  </si>
  <si>
    <t>Controller for Lift Station</t>
  </si>
  <si>
    <t>Lift Station Centrifugal Pumps, Motors &amp; Controls</t>
  </si>
  <si>
    <t>Sewer Manholes &amp; Appurtenances Installed</t>
  </si>
  <si>
    <t>In-Well Grinder Pumps &amp;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</si>
</sst>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1" xfId="0" applyFont="1" applyBorder="1"/>
    <xf numFmtId="164" fontId="2" fillId="0" borderId="1" xfId="0" applyNumberFormat="1" applyFont="1" applyBorder="1"/>
    <xf numFmtId="0" fontId="0" fillId="0" borderId="1" xfId="0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/>
    <xf numFmtId="164" fontId="1" fillId="0" borderId="3" xfId="0" applyNumberFormat="1" applyFont="1" applyBorder="1"/>
    <xf numFmtId="3" fontId="1" fillId="0" borderId="3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4" fillId="0" borderId="3" xfId="0" applyFont="1" applyBorder="1" applyAlignment="1">
      <alignment horizontal="right"/>
    </xf>
    <xf numFmtId="164" fontId="4" fillId="0" borderId="3" xfId="0" applyNumberFormat="1" applyFont="1" applyBorder="1"/>
    <xf numFmtId="0" fontId="3" fillId="0" borderId="3" xfId="0" applyFont="1" applyBorder="1" applyAlignment="1">
      <alignment horizontal="right"/>
    </xf>
    <xf numFmtId="164" fontId="3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0" fillId="0" borderId="3" xfId="0" applyBorder="1"/>
    <xf numFmtId="164" fontId="0" fillId="0" borderId="3" xfId="0" applyNumberFormat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tabSelected="1" workbookViewId="0">
      <selection activeCell="I37" sqref="I37"/>
    </sheetView>
  </sheetViews>
  <sheetFormatPr defaultRowHeight="15" x14ac:dyDescent="0.25"/>
  <cols>
    <col min="1" max="1" width="9.42578125" bestFit="1" customWidth="1"/>
    <col min="2" max="2" width="12.7109375" customWidth="1"/>
    <col min="3" max="3" width="12.42578125" customWidth="1"/>
    <col min="4" max="4" width="11.85546875" customWidth="1"/>
    <col min="5" max="5" width="23.85546875" customWidth="1"/>
    <col min="9" max="9" width="15.42578125" bestFit="1" customWidth="1"/>
    <col min="10" max="10" width="12.7109375" customWidth="1"/>
    <col min="12" max="12" width="20.28515625" customWidth="1"/>
    <col min="14" max="14" width="10.140625" bestFit="1" customWidth="1"/>
  </cols>
  <sheetData>
    <row r="1" spans="1:13" ht="54" x14ac:dyDescent="0.25">
      <c r="A1" s="25" t="s">
        <v>0</v>
      </c>
      <c r="B1" s="27" t="s">
        <v>30</v>
      </c>
      <c r="C1" s="27"/>
      <c r="D1" s="27"/>
      <c r="E1" s="27"/>
      <c r="F1" s="27"/>
      <c r="G1" s="27"/>
      <c r="H1" s="11" t="s">
        <v>2</v>
      </c>
      <c r="I1" s="11" t="s">
        <v>4</v>
      </c>
      <c r="J1" s="26" t="s">
        <v>9</v>
      </c>
      <c r="K1" s="11"/>
      <c r="L1" s="26" t="s">
        <v>12</v>
      </c>
      <c r="M1" s="2"/>
    </row>
    <row r="2" spans="1:13" ht="18" x14ac:dyDescent="0.25">
      <c r="A2" s="23"/>
      <c r="B2" s="24"/>
      <c r="C2" s="24"/>
      <c r="D2" s="24"/>
      <c r="E2" s="24"/>
      <c r="F2" s="24"/>
      <c r="G2" s="24"/>
      <c r="H2" s="9"/>
      <c r="I2" s="9"/>
      <c r="J2" s="10"/>
      <c r="K2" s="9"/>
      <c r="L2" s="10"/>
      <c r="M2" s="2"/>
    </row>
    <row r="3" spans="1:13" ht="18" x14ac:dyDescent="0.25">
      <c r="A3" s="11"/>
      <c r="B3" s="11" t="s">
        <v>29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2"/>
    </row>
    <row r="4" spans="1:13" ht="18" x14ac:dyDescent="0.25">
      <c r="A4" s="11">
        <v>1</v>
      </c>
      <c r="B4" s="11" t="s">
        <v>15</v>
      </c>
      <c r="C4" s="11"/>
      <c r="D4" s="11"/>
      <c r="E4" s="11"/>
      <c r="F4" s="11"/>
      <c r="G4" s="11"/>
      <c r="H4" s="11" t="s">
        <v>5</v>
      </c>
      <c r="I4" s="12">
        <v>25000</v>
      </c>
      <c r="J4" s="11">
        <v>1</v>
      </c>
      <c r="K4" s="11"/>
      <c r="L4" s="12">
        <f>I4*J4</f>
        <v>25000</v>
      </c>
      <c r="M4" s="2"/>
    </row>
    <row r="5" spans="1:13" ht="18" x14ac:dyDescent="0.25">
      <c r="A5" s="11">
        <v>2</v>
      </c>
      <c r="B5" s="11" t="s">
        <v>7</v>
      </c>
      <c r="C5" s="11"/>
      <c r="D5" s="11"/>
      <c r="E5" s="11"/>
      <c r="F5" s="11"/>
      <c r="G5" s="11"/>
      <c r="H5" s="11" t="s">
        <v>5</v>
      </c>
      <c r="I5" s="12">
        <f>43020*0.65</f>
        <v>27963</v>
      </c>
      <c r="J5" s="11">
        <v>1</v>
      </c>
      <c r="K5" s="11"/>
      <c r="L5" s="12">
        <f>I5*J5</f>
        <v>27963</v>
      </c>
      <c r="M5" s="2"/>
    </row>
    <row r="6" spans="1:13" ht="18" x14ac:dyDescent="0.25">
      <c r="A6" s="11">
        <v>3</v>
      </c>
      <c r="B6" s="11" t="s">
        <v>1</v>
      </c>
      <c r="C6" s="11"/>
      <c r="D6" s="11"/>
      <c r="E6" s="11"/>
      <c r="F6" s="11"/>
      <c r="G6" s="11"/>
      <c r="H6" s="11" t="s">
        <v>5</v>
      </c>
      <c r="I6" s="12">
        <v>38850</v>
      </c>
      <c r="J6" s="11">
        <v>1</v>
      </c>
      <c r="K6" s="11"/>
      <c r="L6" s="12">
        <f>I6*1.223*J6</f>
        <v>47513.55</v>
      </c>
      <c r="M6" s="2"/>
    </row>
    <row r="7" spans="1:13" ht="18" x14ac:dyDescent="0.25">
      <c r="A7" s="11">
        <v>4</v>
      </c>
      <c r="B7" s="11" t="s">
        <v>6</v>
      </c>
      <c r="C7" s="11"/>
      <c r="D7" s="11"/>
      <c r="E7" s="11"/>
      <c r="F7" s="11"/>
      <c r="G7" s="11"/>
      <c r="H7" s="11" t="s">
        <v>5</v>
      </c>
      <c r="I7" s="12">
        <v>18900</v>
      </c>
      <c r="J7" s="11">
        <v>1</v>
      </c>
      <c r="K7" s="11"/>
      <c r="L7" s="12">
        <f>I7*1.223*J7</f>
        <v>23114.7</v>
      </c>
      <c r="M7" s="2"/>
    </row>
    <row r="8" spans="1:13" ht="18" x14ac:dyDescent="0.25">
      <c r="A8" s="11">
        <v>5</v>
      </c>
      <c r="B8" s="11" t="s">
        <v>41</v>
      </c>
      <c r="C8" s="11"/>
      <c r="D8" s="11"/>
      <c r="E8" s="11"/>
      <c r="F8" s="11"/>
      <c r="G8" s="11"/>
      <c r="H8" s="11" t="s">
        <v>10</v>
      </c>
      <c r="I8" s="12">
        <v>51612</v>
      </c>
      <c r="J8" s="11">
        <v>1</v>
      </c>
      <c r="K8" s="11"/>
      <c r="L8" s="12">
        <f>I8*J8</f>
        <v>51612</v>
      </c>
      <c r="M8" s="2"/>
    </row>
    <row r="9" spans="1:13" ht="18" x14ac:dyDescent="0.25">
      <c r="A9" s="11">
        <v>6</v>
      </c>
      <c r="B9" s="11" t="s">
        <v>11</v>
      </c>
      <c r="C9" s="11"/>
      <c r="D9" s="11"/>
      <c r="E9" s="11"/>
      <c r="F9" s="11"/>
      <c r="G9" s="11"/>
      <c r="H9" s="11" t="s">
        <v>10</v>
      </c>
      <c r="I9" s="12">
        <v>10000</v>
      </c>
      <c r="J9" s="11">
        <v>2</v>
      </c>
      <c r="K9" s="11"/>
      <c r="L9" s="12">
        <f t="shared" ref="L9:L13" si="0">I9*J9</f>
        <v>20000</v>
      </c>
      <c r="M9" s="2"/>
    </row>
    <row r="10" spans="1:13" ht="18" x14ac:dyDescent="0.25">
      <c r="A10" s="11"/>
      <c r="B10" s="11"/>
      <c r="C10" s="11"/>
      <c r="D10" s="11"/>
      <c r="E10" s="11"/>
      <c r="F10" s="11"/>
      <c r="G10" s="11"/>
      <c r="H10" s="11"/>
      <c r="I10" s="12"/>
      <c r="J10" s="11"/>
      <c r="K10" s="11"/>
      <c r="L10" s="12"/>
      <c r="M10" s="2"/>
    </row>
    <row r="11" spans="1:13" ht="18" x14ac:dyDescent="0.25">
      <c r="A11" s="11">
        <v>7</v>
      </c>
      <c r="B11" s="11" t="s">
        <v>8</v>
      </c>
      <c r="C11" s="11"/>
      <c r="D11" s="11"/>
      <c r="E11" s="11"/>
      <c r="F11" s="11"/>
      <c r="G11" s="11"/>
      <c r="H11" s="11" t="s">
        <v>3</v>
      </c>
      <c r="I11" s="12">
        <v>20</v>
      </c>
      <c r="J11" s="13">
        <v>22200</v>
      </c>
      <c r="K11" s="11"/>
      <c r="L11" s="12">
        <f t="shared" si="0"/>
        <v>444000</v>
      </c>
      <c r="M11" s="2"/>
    </row>
    <row r="12" spans="1:13" ht="18" x14ac:dyDescent="0.25">
      <c r="A12" s="11">
        <v>8</v>
      </c>
      <c r="B12" s="11" t="s">
        <v>38</v>
      </c>
      <c r="C12" s="11"/>
      <c r="D12" s="11"/>
      <c r="E12" s="11"/>
      <c r="F12" s="11"/>
      <c r="G12" s="11"/>
      <c r="H12" s="11" t="s">
        <v>3</v>
      </c>
      <c r="I12" s="12">
        <v>20</v>
      </c>
      <c r="J12" s="13">
        <f>J11-J13</f>
        <v>18650</v>
      </c>
      <c r="K12" s="11"/>
      <c r="L12" s="12">
        <f t="shared" si="0"/>
        <v>373000</v>
      </c>
      <c r="M12" s="2"/>
    </row>
    <row r="13" spans="1:13" ht="18" x14ac:dyDescent="0.25">
      <c r="A13" s="11">
        <v>9</v>
      </c>
      <c r="B13" s="11" t="s">
        <v>39</v>
      </c>
      <c r="C13" s="11"/>
      <c r="D13" s="11"/>
      <c r="E13" s="11"/>
      <c r="F13" s="11"/>
      <c r="G13" s="11"/>
      <c r="H13" s="11" t="s">
        <v>3</v>
      </c>
      <c r="I13" s="12">
        <v>40</v>
      </c>
      <c r="J13" s="13">
        <v>3550</v>
      </c>
      <c r="K13" s="11"/>
      <c r="L13" s="12">
        <f t="shared" si="0"/>
        <v>142000</v>
      </c>
      <c r="M13" s="2"/>
    </row>
    <row r="14" spans="1:13" x14ac:dyDescent="0.25">
      <c r="A14" s="14"/>
      <c r="B14" s="14"/>
      <c r="C14" s="14"/>
      <c r="D14" s="14"/>
      <c r="E14" s="14"/>
      <c r="F14" s="14"/>
      <c r="G14" s="14"/>
      <c r="H14" s="14"/>
      <c r="I14" s="15"/>
      <c r="J14" s="15"/>
      <c r="K14" s="14"/>
      <c r="L14" s="14"/>
      <c r="M14" s="2"/>
    </row>
    <row r="15" spans="1:13" ht="18" x14ac:dyDescent="0.25">
      <c r="A15" s="14"/>
      <c r="B15" s="14"/>
      <c r="C15" s="14"/>
      <c r="D15" s="14"/>
      <c r="E15" s="14"/>
      <c r="F15" s="14"/>
      <c r="G15" s="14"/>
      <c r="H15" s="14"/>
      <c r="I15" s="15"/>
      <c r="J15" s="15"/>
      <c r="K15" s="16" t="s">
        <v>16</v>
      </c>
      <c r="L15" s="17">
        <f>SUM(L4:L13)</f>
        <v>1154203.25</v>
      </c>
      <c r="M15" s="2"/>
    </row>
    <row r="16" spans="1:13" ht="18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15"/>
      <c r="K16" s="18"/>
      <c r="L16" s="19"/>
      <c r="M16" s="2"/>
    </row>
    <row r="17" spans="1:13" ht="18" x14ac:dyDescent="0.25">
      <c r="A17" s="11">
        <v>10</v>
      </c>
      <c r="B17" s="20" t="s">
        <v>14</v>
      </c>
      <c r="C17" s="14"/>
      <c r="D17" s="14"/>
      <c r="E17" s="14"/>
      <c r="F17" s="14"/>
      <c r="G17" s="14"/>
      <c r="H17" s="14"/>
      <c r="I17" s="15"/>
      <c r="J17" s="15"/>
      <c r="K17" s="18"/>
      <c r="L17" s="12">
        <f>(30000*0.02)+((L15-30000)*0.005)</f>
        <v>6221.0162499999997</v>
      </c>
      <c r="M17" s="2"/>
    </row>
    <row r="18" spans="1:13" ht="18" x14ac:dyDescent="0.25">
      <c r="A18" s="11">
        <v>11</v>
      </c>
      <c r="B18" s="20" t="s">
        <v>24</v>
      </c>
      <c r="C18" s="14"/>
      <c r="D18" s="14"/>
      <c r="E18" s="14"/>
      <c r="F18" s="14"/>
      <c r="G18" s="14"/>
      <c r="H18" s="14"/>
      <c r="I18" s="15"/>
      <c r="J18" s="15"/>
      <c r="K18" s="18"/>
      <c r="L18" s="12">
        <f>22200*6.5</f>
        <v>144300</v>
      </c>
      <c r="M18" s="2"/>
    </row>
    <row r="19" spans="1:13" ht="18" x14ac:dyDescent="0.25">
      <c r="A19" s="14"/>
      <c r="B19" s="14"/>
      <c r="C19" s="14"/>
      <c r="D19" s="14"/>
      <c r="E19" s="14"/>
      <c r="F19" s="14"/>
      <c r="G19" s="14"/>
      <c r="H19" s="14"/>
      <c r="I19" s="15"/>
      <c r="J19" s="15"/>
      <c r="K19" s="18" t="s">
        <v>27</v>
      </c>
      <c r="L19" s="19">
        <f>L15+L17+L18</f>
        <v>1304724.2662500001</v>
      </c>
      <c r="M19" s="2"/>
    </row>
    <row r="20" spans="1:13" ht="18" x14ac:dyDescent="0.25">
      <c r="A20" s="2"/>
      <c r="B20" s="2"/>
      <c r="C20" s="2"/>
      <c r="D20" s="2"/>
      <c r="E20" s="2"/>
      <c r="F20" s="2"/>
      <c r="G20" s="2"/>
      <c r="H20" s="2"/>
      <c r="I20" s="3"/>
      <c r="J20" s="3"/>
      <c r="K20" s="5"/>
      <c r="L20" s="4"/>
      <c r="M20" s="2"/>
    </row>
    <row r="21" spans="1:13" ht="18" x14ac:dyDescent="0.25">
      <c r="A21" s="2"/>
      <c r="B21" s="2"/>
      <c r="C21" s="2"/>
      <c r="D21" s="2"/>
      <c r="E21" s="2"/>
      <c r="F21" s="2"/>
      <c r="G21" s="2"/>
      <c r="H21" s="2"/>
      <c r="I21" s="3"/>
      <c r="J21" s="3"/>
      <c r="K21" s="5"/>
      <c r="L21" s="4"/>
      <c r="M21" s="2"/>
    </row>
    <row r="22" spans="1:13" ht="18" x14ac:dyDescent="0.25">
      <c r="A22" s="2"/>
      <c r="B22" s="2"/>
      <c r="C22" s="2"/>
      <c r="D22" s="2"/>
      <c r="E22" s="2"/>
      <c r="F22" s="2"/>
      <c r="G22" s="2"/>
      <c r="H22" s="2"/>
      <c r="I22" s="3"/>
      <c r="J22" s="3"/>
      <c r="K22" s="5" t="s">
        <v>13</v>
      </c>
      <c r="L22" s="4">
        <f>L19*1.25</f>
        <v>1630905.3328125002</v>
      </c>
      <c r="M22" s="2"/>
    </row>
    <row r="23" spans="1:13" ht="15.75" thickBot="1" x14ac:dyDescent="0.3">
      <c r="A23" s="6"/>
      <c r="B23" s="6"/>
      <c r="C23" s="6"/>
      <c r="D23" s="6"/>
      <c r="E23" s="6"/>
      <c r="F23" s="6"/>
      <c r="G23" s="6"/>
      <c r="H23" s="6"/>
      <c r="I23" s="7"/>
      <c r="J23" s="7"/>
      <c r="K23" s="6"/>
      <c r="L23" s="6"/>
      <c r="M23" s="2"/>
    </row>
    <row r="24" spans="1:13" ht="15.75" thickTop="1" x14ac:dyDescent="0.25"/>
    <row r="26" spans="1:13" ht="18" x14ac:dyDescent="0.25">
      <c r="A26" s="11"/>
      <c r="B26" s="20" t="s">
        <v>33</v>
      </c>
      <c r="C26" s="21"/>
      <c r="D26" s="21"/>
      <c r="E26" s="21"/>
      <c r="F26" s="21"/>
      <c r="G26" s="21"/>
      <c r="H26" s="21"/>
      <c r="I26" s="22"/>
      <c r="J26" s="22"/>
      <c r="K26" s="21"/>
      <c r="L26" s="21"/>
    </row>
    <row r="27" spans="1:13" ht="18" x14ac:dyDescent="0.25">
      <c r="A27" s="11">
        <v>12</v>
      </c>
      <c r="B27" s="20" t="s">
        <v>36</v>
      </c>
      <c r="C27" s="21"/>
      <c r="D27" s="21"/>
      <c r="E27" s="21"/>
      <c r="F27" s="21"/>
      <c r="G27" s="21"/>
      <c r="H27" s="11" t="s">
        <v>3</v>
      </c>
      <c r="I27" s="12">
        <v>25</v>
      </c>
      <c r="J27" s="13">
        <v>1000</v>
      </c>
      <c r="K27" s="11"/>
      <c r="L27" s="12">
        <f t="shared" ref="L27:L30" si="1">I27*J27</f>
        <v>25000</v>
      </c>
    </row>
    <row r="28" spans="1:13" ht="18" x14ac:dyDescent="0.25">
      <c r="A28" s="11">
        <v>13</v>
      </c>
      <c r="B28" s="20" t="s">
        <v>25</v>
      </c>
      <c r="C28" s="21"/>
      <c r="D28" s="21"/>
      <c r="E28" s="21"/>
      <c r="F28" s="21"/>
      <c r="G28" s="21"/>
      <c r="H28" s="11" t="s">
        <v>3</v>
      </c>
      <c r="I28" s="12">
        <v>62</v>
      </c>
      <c r="J28" s="13">
        <v>4800</v>
      </c>
      <c r="K28" s="11"/>
      <c r="L28" s="12">
        <f t="shared" si="1"/>
        <v>297600</v>
      </c>
    </row>
    <row r="29" spans="1:13" ht="18" x14ac:dyDescent="0.25">
      <c r="A29" s="11">
        <v>14</v>
      </c>
      <c r="B29" s="11" t="s">
        <v>35</v>
      </c>
      <c r="C29" s="21"/>
      <c r="D29" s="21"/>
      <c r="E29" s="21"/>
      <c r="F29" s="21"/>
      <c r="G29" s="21"/>
      <c r="H29" s="11" t="s">
        <v>3</v>
      </c>
      <c r="I29" s="12">
        <v>35</v>
      </c>
      <c r="J29" s="13">
        <f>(J27+J28)-J30</f>
        <v>5350</v>
      </c>
      <c r="K29" s="11"/>
      <c r="L29" s="12">
        <f t="shared" si="1"/>
        <v>187250</v>
      </c>
    </row>
    <row r="30" spans="1:13" ht="18" x14ac:dyDescent="0.25">
      <c r="A30" s="11">
        <v>15</v>
      </c>
      <c r="B30" s="11" t="s">
        <v>26</v>
      </c>
      <c r="C30" s="21"/>
      <c r="D30" s="21"/>
      <c r="E30" s="21"/>
      <c r="F30" s="21"/>
      <c r="G30" s="21"/>
      <c r="H30" s="11" t="s">
        <v>3</v>
      </c>
      <c r="I30" s="12">
        <v>60</v>
      </c>
      <c r="J30" s="13">
        <v>450</v>
      </c>
      <c r="K30" s="11"/>
      <c r="L30" s="12">
        <f t="shared" si="1"/>
        <v>27000</v>
      </c>
    </row>
    <row r="31" spans="1:13" ht="18" x14ac:dyDescent="0.25">
      <c r="A31" s="11">
        <v>16</v>
      </c>
      <c r="B31" s="11" t="s">
        <v>42</v>
      </c>
      <c r="C31" s="21"/>
      <c r="D31" s="21"/>
      <c r="E31" s="21"/>
      <c r="F31" s="21"/>
      <c r="G31" s="21"/>
      <c r="H31" s="11" t="s">
        <v>32</v>
      </c>
      <c r="I31" s="12">
        <v>8700</v>
      </c>
      <c r="J31" s="13">
        <v>17</v>
      </c>
      <c r="K31" s="11"/>
      <c r="L31" s="12">
        <f t="shared" ref="L31" si="2">I31*J31</f>
        <v>147900</v>
      </c>
    </row>
    <row r="32" spans="1:13" ht="18" x14ac:dyDescent="0.25">
      <c r="A32" s="11">
        <v>17</v>
      </c>
      <c r="B32" s="11" t="s">
        <v>1</v>
      </c>
      <c r="C32" s="11"/>
      <c r="D32" s="11"/>
      <c r="E32" s="11"/>
      <c r="F32" s="11"/>
      <c r="G32" s="11"/>
      <c r="H32" s="11" t="s">
        <v>5</v>
      </c>
      <c r="I32" s="12">
        <v>2500</v>
      </c>
      <c r="J32" s="11">
        <v>1</v>
      </c>
      <c r="K32" s="11"/>
      <c r="L32" s="12">
        <f>I32*J32</f>
        <v>2500</v>
      </c>
    </row>
    <row r="33" spans="1:14" ht="18" x14ac:dyDescent="0.25">
      <c r="A33" s="11">
        <v>18</v>
      </c>
      <c r="B33" s="11" t="s">
        <v>40</v>
      </c>
      <c r="C33" s="11"/>
      <c r="D33" s="11"/>
      <c r="E33" s="11"/>
      <c r="F33" s="11"/>
      <c r="G33" s="11"/>
      <c r="H33" s="11" t="s">
        <v>5</v>
      </c>
      <c r="I33" s="12">
        <v>2500</v>
      </c>
      <c r="J33" s="11">
        <v>1</v>
      </c>
      <c r="K33" s="11"/>
      <c r="L33" s="12">
        <f>I33*J33</f>
        <v>2500</v>
      </c>
    </row>
    <row r="34" spans="1:14" ht="18" x14ac:dyDescent="0.25">
      <c r="A34" s="11">
        <v>19</v>
      </c>
      <c r="B34" s="11" t="s">
        <v>34</v>
      </c>
      <c r="C34" s="11"/>
      <c r="D34" s="11"/>
      <c r="E34" s="11"/>
      <c r="F34" s="11"/>
      <c r="G34" s="11"/>
      <c r="H34" s="11" t="s">
        <v>32</v>
      </c>
      <c r="I34" s="12">
        <v>6115</v>
      </c>
      <c r="J34" s="11">
        <v>1</v>
      </c>
      <c r="K34" s="11"/>
      <c r="L34" s="12">
        <f>I34*J34</f>
        <v>6115</v>
      </c>
    </row>
    <row r="35" spans="1:14" ht="18" x14ac:dyDescent="0.25">
      <c r="A35" s="11">
        <v>20</v>
      </c>
      <c r="B35" s="11" t="s">
        <v>43</v>
      </c>
      <c r="C35" s="11"/>
      <c r="D35" s="11"/>
      <c r="E35" s="11"/>
      <c r="F35" s="11"/>
      <c r="G35" s="11"/>
      <c r="H35" s="11" t="s">
        <v>32</v>
      </c>
      <c r="I35" s="12">
        <v>7525</v>
      </c>
      <c r="J35" s="11">
        <v>2</v>
      </c>
      <c r="K35" s="11"/>
      <c r="L35" s="12">
        <f>I35*J35</f>
        <v>15050</v>
      </c>
      <c r="N35" s="1"/>
    </row>
    <row r="36" spans="1:14" ht="18" x14ac:dyDescent="0.25">
      <c r="A36" s="11">
        <v>21</v>
      </c>
      <c r="B36" s="11" t="s">
        <v>37</v>
      </c>
      <c r="C36" s="11"/>
      <c r="D36" s="11"/>
      <c r="E36" s="11"/>
      <c r="F36" s="11"/>
      <c r="G36" s="11"/>
      <c r="H36" s="11" t="s">
        <v>32</v>
      </c>
      <c r="I36" s="12">
        <v>4500</v>
      </c>
      <c r="J36" s="11">
        <v>1</v>
      </c>
      <c r="K36" s="11"/>
      <c r="L36" s="12">
        <f>I36*J36</f>
        <v>4500</v>
      </c>
    </row>
    <row r="37" spans="1:14" x14ac:dyDescent="0.25">
      <c r="A37" s="21"/>
      <c r="B37" s="21"/>
      <c r="C37" s="21"/>
      <c r="D37" s="21"/>
      <c r="E37" s="21"/>
      <c r="F37" s="21"/>
      <c r="G37" s="21"/>
      <c r="H37" s="21"/>
      <c r="I37" s="22"/>
      <c r="J37" s="22"/>
      <c r="K37" s="21"/>
      <c r="L37" s="21"/>
    </row>
    <row r="38" spans="1:14" ht="18" x14ac:dyDescent="0.25">
      <c r="A38" s="21"/>
      <c r="B38" s="21"/>
      <c r="C38" s="21"/>
      <c r="D38" s="21"/>
      <c r="E38" s="21"/>
      <c r="F38" s="21"/>
      <c r="G38" s="21"/>
      <c r="H38" s="21"/>
      <c r="I38" s="22"/>
      <c r="J38" s="15"/>
      <c r="K38" s="16" t="s">
        <v>16</v>
      </c>
      <c r="L38" s="17">
        <f>SUM(L27:L36)</f>
        <v>715415</v>
      </c>
    </row>
    <row r="39" spans="1:14" x14ac:dyDescent="0.25">
      <c r="A39" s="21"/>
      <c r="B39" s="21"/>
      <c r="C39" s="21"/>
      <c r="D39" s="21"/>
      <c r="E39" s="21"/>
      <c r="F39" s="21"/>
      <c r="G39" s="21"/>
      <c r="H39" s="21"/>
      <c r="I39" s="22"/>
      <c r="J39" s="22"/>
      <c r="K39" s="21"/>
      <c r="L39" s="21"/>
    </row>
    <row r="40" spans="1:14" ht="18" x14ac:dyDescent="0.25">
      <c r="A40" s="11">
        <v>22</v>
      </c>
      <c r="B40" s="20" t="s">
        <v>14</v>
      </c>
      <c r="C40" s="14"/>
      <c r="D40" s="14"/>
      <c r="E40" s="14"/>
      <c r="F40" s="14"/>
      <c r="G40" s="14"/>
      <c r="H40" s="14"/>
      <c r="I40" s="15"/>
      <c r="J40" s="15"/>
      <c r="K40" s="18"/>
      <c r="L40" s="12">
        <f>(30000*0.02)+((L38-30000)*0.005)</f>
        <v>4027.0750000000003</v>
      </c>
    </row>
    <row r="41" spans="1:14" x14ac:dyDescent="0.25">
      <c r="A41" s="21"/>
      <c r="B41" s="21"/>
      <c r="C41" s="21"/>
      <c r="D41" s="21"/>
      <c r="E41" s="21"/>
      <c r="F41" s="21"/>
      <c r="G41" s="21"/>
      <c r="H41" s="21"/>
      <c r="I41" s="22"/>
      <c r="J41" s="22"/>
      <c r="K41" s="21"/>
      <c r="L41" s="21"/>
    </row>
    <row r="42" spans="1:14" ht="18" x14ac:dyDescent="0.25">
      <c r="A42" s="21"/>
      <c r="B42" s="21"/>
      <c r="C42" s="21"/>
      <c r="D42" s="21"/>
      <c r="E42" s="21"/>
      <c r="F42" s="21"/>
      <c r="G42" s="21"/>
      <c r="H42" s="21"/>
      <c r="I42" s="22"/>
      <c r="J42" s="15"/>
      <c r="K42" s="18" t="s">
        <v>28</v>
      </c>
      <c r="L42" s="19">
        <f>L38+L40+L41</f>
        <v>719442.07499999995</v>
      </c>
    </row>
    <row r="43" spans="1:14" x14ac:dyDescent="0.25">
      <c r="I43" s="1"/>
      <c r="J43" s="1"/>
    </row>
    <row r="44" spans="1:14" x14ac:dyDescent="0.25">
      <c r="I44" s="1"/>
      <c r="J44" s="1"/>
    </row>
    <row r="45" spans="1:14" ht="18" x14ac:dyDescent="0.25">
      <c r="I45" s="3"/>
      <c r="J45" s="3"/>
      <c r="K45" s="5" t="s">
        <v>13</v>
      </c>
      <c r="L45" s="4">
        <f>L42*1.25</f>
        <v>899302.59375</v>
      </c>
    </row>
    <row r="46" spans="1:14" ht="18.75" thickBot="1" x14ac:dyDescent="0.3">
      <c r="A46" s="8"/>
      <c r="B46" s="28" t="s">
        <v>31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</row>
    <row r="47" spans="1:14" ht="15.75" thickTop="1" x14ac:dyDescent="0.25"/>
  </sheetData>
  <mergeCells count="2">
    <mergeCell ref="B1:G1"/>
    <mergeCell ref="B46:L46"/>
  </mergeCells>
  <pageMargins left="0.7" right="0.7" top="0.75" bottom="0.7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DEA5-DE1E-4F6D-A322-CDF80D91E45D}">
  <dimension ref="A1:H7"/>
  <sheetViews>
    <sheetView workbookViewId="0">
      <selection activeCell="A9" sqref="A9"/>
    </sheetView>
  </sheetViews>
  <sheetFormatPr defaultRowHeight="15" x14ac:dyDescent="0.25"/>
  <sheetData>
    <row r="1" spans="1:8" x14ac:dyDescent="0.25">
      <c r="A1" t="s">
        <v>17</v>
      </c>
    </row>
    <row r="2" spans="1:8" x14ac:dyDescent="0.25">
      <c r="A2" t="s">
        <v>18</v>
      </c>
    </row>
    <row r="4" spans="1:8" x14ac:dyDescent="0.25">
      <c r="A4" t="s">
        <v>19</v>
      </c>
      <c r="B4" t="s">
        <v>20</v>
      </c>
      <c r="D4" t="s">
        <v>21</v>
      </c>
      <c r="F4" t="s">
        <v>22</v>
      </c>
      <c r="H4" t="s">
        <v>23</v>
      </c>
    </row>
    <row r="5" spans="1:8" x14ac:dyDescent="0.25">
      <c r="A5">
        <v>300</v>
      </c>
      <c r="B5">
        <v>7.6</v>
      </c>
      <c r="D5">
        <v>6.1</v>
      </c>
      <c r="F5">
        <f>5280*4.2</f>
        <v>22176</v>
      </c>
      <c r="H5">
        <f>F5/100*D5</f>
        <v>1352.7359999999999</v>
      </c>
    </row>
    <row r="7" spans="1:8" x14ac:dyDescent="0.25">
      <c r="A7">
        <v>600</v>
      </c>
      <c r="B7">
        <v>6.7</v>
      </c>
      <c r="D7">
        <v>3.1</v>
      </c>
      <c r="F7">
        <f>5280*4.2</f>
        <v>22176</v>
      </c>
      <c r="H7">
        <f>F7/100*D7</f>
        <v>687.45600000000002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2023-11-15T19:18:00Z</cp:lastPrinted>
  <dcterms:created xsi:type="dcterms:W3CDTF">2015-06-05T18:17:20Z</dcterms:created>
  <dcterms:modified xsi:type="dcterms:W3CDTF">2024-05-03T12:56:03Z</dcterms:modified>
</cp:coreProperties>
</file>